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aura Briganti\Desktop\"/>
    </mc:Choice>
  </mc:AlternateContent>
  <bookViews>
    <workbookView xWindow="-15" yWindow="6465" windowWidth="28815" windowHeight="6510"/>
  </bookViews>
  <sheets>
    <sheet name="Guide" sheetId="7" r:id="rId1"/>
    <sheet name="Inputs" sheetId="16" r:id="rId2"/>
    <sheet name="Analysis" sheetId="17" r:id="rId3"/>
  </sheets>
  <externalReferences>
    <externalReference r:id="rId4"/>
  </externalReferences>
  <definedNames>
    <definedName name="_" localSheetId="1">[1]assumptions!#REF!</definedName>
    <definedName name="_">[1]assumptions!#REF!</definedName>
    <definedName name="_ftn1" localSheetId="1">Inputs!#REF!</definedName>
    <definedName name="_ftnref1" localSheetId="1">Analysis!$AA$7</definedName>
    <definedName name="consumer" localSheetId="1">[1]assumptions!#REF!</definedName>
    <definedName name="consumer">[1]assumptions!#REF!</definedName>
    <definedName name="temp" localSheetId="1">[1]assumptions!#REF!</definedName>
    <definedName name="temp">[1]assumptions!#REF!</definedName>
    <definedName name="temp2" localSheetId="1">[1]assumptions!#REF!</definedName>
    <definedName name="temp2">[1]assumptions!#REF!</definedName>
    <definedName name="YES_NO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6" l="1"/>
  <c r="I9" i="16"/>
  <c r="I7" i="16"/>
  <c r="I8" i="16"/>
  <c r="G11" i="16"/>
  <c r="H11" i="16"/>
  <c r="I11" i="16"/>
  <c r="E30" i="16"/>
  <c r="F30" i="16"/>
  <c r="G30" i="16"/>
  <c r="G29" i="16"/>
  <c r="E52" i="16"/>
  <c r="F52" i="16"/>
  <c r="G52" i="16"/>
  <c r="H52" i="16"/>
  <c r="I52" i="16"/>
  <c r="J52" i="16"/>
  <c r="K52" i="16"/>
  <c r="L52" i="16"/>
  <c r="M52" i="16"/>
  <c r="M51" i="16"/>
  <c r="AC67" i="16"/>
  <c r="D29" i="16"/>
  <c r="T40" i="16"/>
  <c r="E29" i="16"/>
  <c r="U40" i="16"/>
  <c r="F29" i="16"/>
  <c r="V40" i="16"/>
  <c r="W40" i="16"/>
  <c r="H30" i="16"/>
  <c r="H29" i="16"/>
  <c r="X40" i="16"/>
  <c r="I30" i="16"/>
  <c r="I29" i="16"/>
  <c r="Y40" i="16"/>
  <c r="J30" i="16"/>
  <c r="J29" i="16"/>
  <c r="Z40" i="16"/>
  <c r="K30" i="16"/>
  <c r="K29" i="16"/>
  <c r="AA40" i="16"/>
  <c r="L30" i="16"/>
  <c r="L29" i="16"/>
  <c r="AB40" i="16"/>
  <c r="M30" i="16"/>
  <c r="M29" i="16"/>
  <c r="AC40" i="16"/>
  <c r="N30" i="16"/>
  <c r="N29" i="16"/>
  <c r="AD40" i="16"/>
  <c r="C40" i="16"/>
  <c r="F8" i="16"/>
  <c r="J89" i="16"/>
  <c r="C59" i="17"/>
  <c r="J90" i="16"/>
  <c r="L88" i="16"/>
  <c r="M88" i="16"/>
  <c r="N88" i="16"/>
  <c r="E7" i="17"/>
  <c r="E6" i="17"/>
  <c r="D51" i="16"/>
  <c r="T51" i="16"/>
  <c r="D70" i="16"/>
  <c r="D74" i="16"/>
  <c r="D78" i="16"/>
  <c r="T78" i="16"/>
  <c r="E37" i="17"/>
  <c r="T79" i="16"/>
  <c r="E38" i="17"/>
  <c r="T80" i="16"/>
  <c r="E39" i="17"/>
  <c r="E40" i="17"/>
  <c r="T29" i="16"/>
  <c r="T32" i="16"/>
  <c r="E10" i="17"/>
  <c r="T33" i="16"/>
  <c r="E11" i="17"/>
  <c r="T34" i="16"/>
  <c r="E12" i="17"/>
  <c r="T35" i="16"/>
  <c r="E13" i="17"/>
  <c r="E14" i="17"/>
  <c r="E42" i="17"/>
  <c r="F7" i="17"/>
  <c r="F6" i="17"/>
  <c r="F37" i="17"/>
  <c r="F38" i="17"/>
  <c r="F39" i="17"/>
  <c r="F40" i="17"/>
  <c r="U29" i="16"/>
  <c r="U32" i="16"/>
  <c r="F10" i="17"/>
  <c r="U33" i="16"/>
  <c r="F11" i="17"/>
  <c r="U34" i="16"/>
  <c r="F12" i="17"/>
  <c r="U35" i="16"/>
  <c r="F13" i="17"/>
  <c r="F14" i="17"/>
  <c r="F42" i="17"/>
  <c r="G7" i="17"/>
  <c r="G6" i="17"/>
  <c r="G37" i="17"/>
  <c r="D71" i="16"/>
  <c r="D75" i="16"/>
  <c r="D79" i="16"/>
  <c r="G38" i="17"/>
  <c r="D72" i="16"/>
  <c r="D76" i="16"/>
  <c r="D80" i="16"/>
  <c r="G39" i="17"/>
  <c r="G40" i="17"/>
  <c r="V29" i="16"/>
  <c r="V32" i="16"/>
  <c r="G10" i="17"/>
  <c r="V33" i="16"/>
  <c r="G11" i="17"/>
  <c r="V34" i="16"/>
  <c r="G12" i="17"/>
  <c r="V35" i="16"/>
  <c r="G13" i="17"/>
  <c r="G14" i="17"/>
  <c r="G42" i="17"/>
  <c r="H7" i="17"/>
  <c r="H6" i="17"/>
  <c r="E51" i="16"/>
  <c r="U51" i="16"/>
  <c r="E70" i="16"/>
  <c r="E74" i="16"/>
  <c r="E78" i="16"/>
  <c r="U78" i="16"/>
  <c r="H37" i="17"/>
  <c r="E71" i="16"/>
  <c r="E75" i="16"/>
  <c r="E79" i="16"/>
  <c r="U79" i="16"/>
  <c r="H38" i="17"/>
  <c r="E72" i="16"/>
  <c r="E76" i="16"/>
  <c r="E80" i="16"/>
  <c r="U80" i="16"/>
  <c r="H39" i="17"/>
  <c r="H40" i="17"/>
  <c r="W29" i="16"/>
  <c r="W32" i="16"/>
  <c r="X29" i="16"/>
  <c r="Y29" i="16"/>
  <c r="Z29" i="16"/>
  <c r="AA29" i="16"/>
  <c r="AB29" i="16"/>
  <c r="AC29" i="16"/>
  <c r="AD29" i="16"/>
  <c r="W33" i="16"/>
  <c r="X33" i="16"/>
  <c r="Y33" i="16"/>
  <c r="Z33" i="16"/>
  <c r="AA33" i="16"/>
  <c r="AB33" i="16"/>
  <c r="AC33" i="16"/>
  <c r="AD33" i="16"/>
  <c r="W34" i="16"/>
  <c r="X34" i="16"/>
  <c r="Y34" i="16"/>
  <c r="Z34" i="16"/>
  <c r="AA34" i="16"/>
  <c r="AB34" i="16"/>
  <c r="AC34" i="16"/>
  <c r="AD34" i="16"/>
  <c r="W35" i="16"/>
  <c r="T36" i="16"/>
  <c r="U36" i="16"/>
  <c r="V36" i="16"/>
  <c r="W36" i="16"/>
  <c r="X32" i="16"/>
  <c r="X35" i="16"/>
  <c r="X36" i="16"/>
  <c r="Y32" i="16"/>
  <c r="Y35" i="16"/>
  <c r="Y36" i="16"/>
  <c r="Z32" i="16"/>
  <c r="Z35" i="16"/>
  <c r="Z36" i="16"/>
  <c r="AA32" i="16"/>
  <c r="AA35" i="16"/>
  <c r="AA36" i="16"/>
  <c r="AB32" i="16"/>
  <c r="AB35" i="16"/>
  <c r="AB36" i="16"/>
  <c r="AC32" i="16"/>
  <c r="AC35" i="16"/>
  <c r="AC36" i="16"/>
  <c r="AD32" i="16"/>
  <c r="AD35" i="16"/>
  <c r="AD36" i="16"/>
  <c r="W38" i="16"/>
  <c r="T39" i="16"/>
  <c r="U39" i="16"/>
  <c r="V39" i="16"/>
  <c r="W39" i="16"/>
  <c r="X39" i="16"/>
  <c r="Y39" i="16"/>
  <c r="Z39" i="16"/>
  <c r="AA39" i="16"/>
  <c r="AB39" i="16"/>
  <c r="AC39" i="16"/>
  <c r="AD39" i="16"/>
  <c r="W41" i="16"/>
  <c r="T38" i="16"/>
  <c r="T41" i="16"/>
  <c r="T42" i="16"/>
  <c r="U38" i="16"/>
  <c r="U41" i="16"/>
  <c r="U42" i="16"/>
  <c r="V38" i="16"/>
  <c r="V41" i="16"/>
  <c r="V42" i="16"/>
  <c r="W42" i="16"/>
  <c r="X38" i="16"/>
  <c r="X41" i="16"/>
  <c r="X42" i="16"/>
  <c r="Y38" i="16"/>
  <c r="Y41" i="16"/>
  <c r="Y42" i="16"/>
  <c r="Z38" i="16"/>
  <c r="Z41" i="16"/>
  <c r="Z42" i="16"/>
  <c r="AA38" i="16"/>
  <c r="AA41" i="16"/>
  <c r="AA42" i="16"/>
  <c r="AB38" i="16"/>
  <c r="AB41" i="16"/>
  <c r="AB42" i="16"/>
  <c r="AC38" i="16"/>
  <c r="AC41" i="16"/>
  <c r="AC42" i="16"/>
  <c r="AD38" i="16"/>
  <c r="AD41" i="16"/>
  <c r="AD42" i="16"/>
  <c r="W44" i="16"/>
  <c r="T45" i="16"/>
  <c r="U45" i="16"/>
  <c r="V45" i="16"/>
  <c r="W45" i="16"/>
  <c r="X45" i="16"/>
  <c r="Y45" i="16"/>
  <c r="Z45" i="16"/>
  <c r="AA45" i="16"/>
  <c r="AB45" i="16"/>
  <c r="AC45" i="16"/>
  <c r="AD45" i="16"/>
  <c r="T46" i="16"/>
  <c r="U46" i="16"/>
  <c r="V46" i="16"/>
  <c r="W46" i="16"/>
  <c r="X46" i="16"/>
  <c r="Y46" i="16"/>
  <c r="Z46" i="16"/>
  <c r="AA46" i="16"/>
  <c r="AB46" i="16"/>
  <c r="AC46" i="16"/>
  <c r="AD46" i="16"/>
  <c r="W47" i="16"/>
  <c r="T44" i="16"/>
  <c r="T47" i="16"/>
  <c r="T48" i="16"/>
  <c r="U44" i="16"/>
  <c r="U47" i="16"/>
  <c r="U48" i="16"/>
  <c r="V44" i="16"/>
  <c r="V47" i="16"/>
  <c r="V48" i="16"/>
  <c r="W48" i="16"/>
  <c r="X44" i="16"/>
  <c r="X47" i="16"/>
  <c r="X48" i="16"/>
  <c r="Y44" i="16"/>
  <c r="Y47" i="16"/>
  <c r="Y48" i="16"/>
  <c r="Z44" i="16"/>
  <c r="Z47" i="16"/>
  <c r="Z48" i="16"/>
  <c r="AA44" i="16"/>
  <c r="AA47" i="16"/>
  <c r="AA48" i="16"/>
  <c r="AB44" i="16"/>
  <c r="AB47" i="16"/>
  <c r="AB48" i="16"/>
  <c r="AC44" i="16"/>
  <c r="AC47" i="16"/>
  <c r="AC48" i="16"/>
  <c r="AD44" i="16"/>
  <c r="AD47" i="16"/>
  <c r="AD48" i="16"/>
  <c r="H10" i="17"/>
  <c r="H11" i="17"/>
  <c r="H12" i="17"/>
  <c r="H13" i="17"/>
  <c r="H14" i="17"/>
  <c r="H42" i="17"/>
  <c r="I7" i="17"/>
  <c r="I6" i="17"/>
  <c r="F51" i="16"/>
  <c r="V51" i="16"/>
  <c r="F70" i="16"/>
  <c r="F74" i="16"/>
  <c r="F78" i="16"/>
  <c r="V78" i="16"/>
  <c r="I37" i="17"/>
  <c r="F71" i="16"/>
  <c r="F75" i="16"/>
  <c r="F79" i="16"/>
  <c r="V79" i="16"/>
  <c r="I38" i="17"/>
  <c r="F72" i="16"/>
  <c r="F76" i="16"/>
  <c r="F80" i="16"/>
  <c r="V80" i="16"/>
  <c r="I39" i="17"/>
  <c r="I40" i="17"/>
  <c r="I10" i="17"/>
  <c r="I11" i="17"/>
  <c r="I12" i="17"/>
  <c r="I13" i="17"/>
  <c r="I14" i="17"/>
  <c r="I42" i="17"/>
  <c r="J7" i="17"/>
  <c r="J6" i="17"/>
  <c r="G51" i="16"/>
  <c r="W51" i="16"/>
  <c r="G70" i="16"/>
  <c r="G74" i="16"/>
  <c r="G78" i="16"/>
  <c r="W78" i="16"/>
  <c r="J37" i="17"/>
  <c r="G71" i="16"/>
  <c r="G75" i="16"/>
  <c r="G79" i="16"/>
  <c r="W79" i="16"/>
  <c r="J38" i="17"/>
  <c r="G72" i="16"/>
  <c r="G76" i="16"/>
  <c r="G80" i="16"/>
  <c r="W80" i="16"/>
  <c r="J39" i="17"/>
  <c r="J40" i="17"/>
  <c r="J10" i="17"/>
  <c r="J11" i="17"/>
  <c r="J12" i="17"/>
  <c r="J13" i="17"/>
  <c r="J14" i="17"/>
  <c r="J42" i="17"/>
  <c r="K7" i="17"/>
  <c r="K6" i="17"/>
  <c r="H51" i="16"/>
  <c r="X51" i="16"/>
  <c r="H70" i="16"/>
  <c r="H74" i="16"/>
  <c r="H78" i="16"/>
  <c r="X78" i="16"/>
  <c r="K37" i="17"/>
  <c r="H71" i="16"/>
  <c r="H75" i="16"/>
  <c r="H79" i="16"/>
  <c r="X79" i="16"/>
  <c r="K38" i="17"/>
  <c r="H72" i="16"/>
  <c r="H76" i="16"/>
  <c r="H80" i="16"/>
  <c r="X80" i="16"/>
  <c r="K39" i="17"/>
  <c r="K40" i="17"/>
  <c r="K10" i="17"/>
  <c r="K11" i="17"/>
  <c r="K12" i="17"/>
  <c r="K13" i="17"/>
  <c r="K14" i="17"/>
  <c r="K42" i="17"/>
  <c r="L7" i="17"/>
  <c r="L6" i="17"/>
  <c r="I51" i="16"/>
  <c r="Y51" i="16"/>
  <c r="I70" i="16"/>
  <c r="I74" i="16"/>
  <c r="I78" i="16"/>
  <c r="Y78" i="16"/>
  <c r="L37" i="17"/>
  <c r="I71" i="16"/>
  <c r="I75" i="16"/>
  <c r="I79" i="16"/>
  <c r="Y79" i="16"/>
  <c r="L38" i="17"/>
  <c r="I72" i="16"/>
  <c r="I76" i="16"/>
  <c r="I80" i="16"/>
  <c r="Y80" i="16"/>
  <c r="L39" i="17"/>
  <c r="L40" i="17"/>
  <c r="L10" i="17"/>
  <c r="L11" i="17"/>
  <c r="L12" i="17"/>
  <c r="L13" i="17"/>
  <c r="L14" i="17"/>
  <c r="L42" i="17"/>
  <c r="M7" i="17"/>
  <c r="M6" i="17"/>
  <c r="J51" i="16"/>
  <c r="Z51" i="16"/>
  <c r="J70" i="16"/>
  <c r="J74" i="16"/>
  <c r="J78" i="16"/>
  <c r="Z78" i="16"/>
  <c r="M37" i="17"/>
  <c r="J71" i="16"/>
  <c r="J75" i="16"/>
  <c r="J79" i="16"/>
  <c r="Z79" i="16"/>
  <c r="M38" i="17"/>
  <c r="J72" i="16"/>
  <c r="J76" i="16"/>
  <c r="J80" i="16"/>
  <c r="Z80" i="16"/>
  <c r="M39" i="17"/>
  <c r="M40" i="17"/>
  <c r="M10" i="17"/>
  <c r="M11" i="17"/>
  <c r="M12" i="17"/>
  <c r="M13" i="17"/>
  <c r="M14" i="17"/>
  <c r="M42" i="17"/>
  <c r="N7" i="17"/>
  <c r="N6" i="17"/>
  <c r="K51" i="16"/>
  <c r="AA51" i="16"/>
  <c r="K70" i="16"/>
  <c r="K74" i="16"/>
  <c r="K78" i="16"/>
  <c r="AA78" i="16"/>
  <c r="N37" i="17"/>
  <c r="K71" i="16"/>
  <c r="K75" i="16"/>
  <c r="K79" i="16"/>
  <c r="AA79" i="16"/>
  <c r="N38" i="17"/>
  <c r="K72" i="16"/>
  <c r="K76" i="16"/>
  <c r="K80" i="16"/>
  <c r="AA80" i="16"/>
  <c r="N39" i="17"/>
  <c r="N40" i="17"/>
  <c r="N10" i="17"/>
  <c r="N11" i="17"/>
  <c r="N12" i="17"/>
  <c r="N13" i="17"/>
  <c r="N14" i="17"/>
  <c r="N42" i="17"/>
  <c r="O7" i="17"/>
  <c r="O6" i="17"/>
  <c r="L51" i="16"/>
  <c r="AB51" i="16"/>
  <c r="L70" i="16"/>
  <c r="L74" i="16"/>
  <c r="L78" i="16"/>
  <c r="AB78" i="16"/>
  <c r="O37" i="17"/>
  <c r="L71" i="16"/>
  <c r="L75" i="16"/>
  <c r="L79" i="16"/>
  <c r="AB79" i="16"/>
  <c r="O38" i="17"/>
  <c r="L72" i="16"/>
  <c r="L76" i="16"/>
  <c r="L80" i="16"/>
  <c r="AB80" i="16"/>
  <c r="O39" i="17"/>
  <c r="O40" i="17"/>
  <c r="O10" i="17"/>
  <c r="O11" i="17"/>
  <c r="O12" i="17"/>
  <c r="O13" i="17"/>
  <c r="O14" i="17"/>
  <c r="O42" i="17"/>
  <c r="P7" i="17"/>
  <c r="P6" i="17"/>
  <c r="AC51" i="16"/>
  <c r="M70" i="16"/>
  <c r="M74" i="16"/>
  <c r="M78" i="16"/>
  <c r="AC78" i="16"/>
  <c r="P37" i="17"/>
  <c r="M71" i="16"/>
  <c r="M75" i="16"/>
  <c r="M79" i="16"/>
  <c r="AC79" i="16"/>
  <c r="P38" i="17"/>
  <c r="M72" i="16"/>
  <c r="M76" i="16"/>
  <c r="M80" i="16"/>
  <c r="AC80" i="16"/>
  <c r="P39" i="17"/>
  <c r="P40" i="17"/>
  <c r="P10" i="17"/>
  <c r="P11" i="17"/>
  <c r="P12" i="17"/>
  <c r="P13" i="17"/>
  <c r="P14" i="17"/>
  <c r="P42" i="17"/>
  <c r="Q7" i="17"/>
  <c r="Q6" i="17"/>
  <c r="N52" i="16"/>
  <c r="N51" i="16"/>
  <c r="AD51" i="16"/>
  <c r="N70" i="16"/>
  <c r="N74" i="16"/>
  <c r="N78" i="16"/>
  <c r="AD78" i="16"/>
  <c r="Q37" i="17"/>
  <c r="N71" i="16"/>
  <c r="N75" i="16"/>
  <c r="N79" i="16"/>
  <c r="AD79" i="16"/>
  <c r="Q38" i="17"/>
  <c r="N72" i="16"/>
  <c r="N76" i="16"/>
  <c r="N80" i="16"/>
  <c r="AD80" i="16"/>
  <c r="Q39" i="17"/>
  <c r="Q40" i="17"/>
  <c r="Q10" i="17"/>
  <c r="Q11" i="17"/>
  <c r="Q12" i="17"/>
  <c r="Q13" i="17"/>
  <c r="Q14" i="17"/>
  <c r="Q42" i="17"/>
  <c r="R7" i="17"/>
  <c r="R6" i="17"/>
  <c r="R37" i="17"/>
  <c r="R38" i="17"/>
  <c r="R39" i="17"/>
  <c r="R40" i="17"/>
  <c r="R10" i="17"/>
  <c r="R11" i="17"/>
  <c r="R12" i="17"/>
  <c r="R13" i="17"/>
  <c r="R14" i="17"/>
  <c r="R42" i="17"/>
  <c r="S7" i="17"/>
  <c r="S6" i="17"/>
  <c r="S37" i="17"/>
  <c r="S38" i="17"/>
  <c r="S39" i="17"/>
  <c r="S40" i="17"/>
  <c r="S10" i="17"/>
  <c r="S11" i="17"/>
  <c r="S12" i="17"/>
  <c r="S13" i="17"/>
  <c r="S14" i="17"/>
  <c r="S42" i="17"/>
  <c r="T7" i="17"/>
  <c r="T6" i="17"/>
  <c r="T37" i="17"/>
  <c r="T38" i="17"/>
  <c r="T39" i="17"/>
  <c r="T40" i="17"/>
  <c r="T10" i="17"/>
  <c r="T11" i="17"/>
  <c r="T12" i="17"/>
  <c r="T13" i="17"/>
  <c r="T14" i="17"/>
  <c r="T42" i="17"/>
  <c r="U7" i="17"/>
  <c r="U6" i="17"/>
  <c r="U37" i="17"/>
  <c r="U38" i="17"/>
  <c r="U39" i="17"/>
  <c r="U40" i="17"/>
  <c r="U10" i="17"/>
  <c r="U11" i="17"/>
  <c r="U12" i="17"/>
  <c r="U13" i="17"/>
  <c r="U14" i="17"/>
  <c r="U42" i="17"/>
  <c r="V7" i="17"/>
  <c r="V6" i="17"/>
  <c r="V37" i="17"/>
  <c r="V38" i="17"/>
  <c r="V39" i="17"/>
  <c r="V40" i="17"/>
  <c r="V10" i="17"/>
  <c r="V11" i="17"/>
  <c r="V12" i="17"/>
  <c r="V13" i="17"/>
  <c r="V14" i="17"/>
  <c r="V42" i="17"/>
  <c r="W7" i="17"/>
  <c r="W6" i="17"/>
  <c r="W37" i="17"/>
  <c r="W38" i="17"/>
  <c r="W39" i="17"/>
  <c r="W40" i="17"/>
  <c r="W10" i="17"/>
  <c r="W11" i="17"/>
  <c r="W12" i="17"/>
  <c r="W13" i="17"/>
  <c r="W14" i="17"/>
  <c r="W42" i="17"/>
  <c r="X7" i="17"/>
  <c r="X6" i="17"/>
  <c r="X37" i="17"/>
  <c r="X38" i="17"/>
  <c r="X39" i="17"/>
  <c r="X40" i="17"/>
  <c r="X10" i="17"/>
  <c r="X11" i="17"/>
  <c r="X12" i="17"/>
  <c r="X13" i="17"/>
  <c r="X14" i="17"/>
  <c r="X42" i="17"/>
  <c r="Y7" i="17"/>
  <c r="Y6" i="17"/>
  <c r="Y37" i="17"/>
  <c r="Y38" i="17"/>
  <c r="Y39" i="17"/>
  <c r="Y40" i="17"/>
  <c r="Y10" i="17"/>
  <c r="Y11" i="17"/>
  <c r="Y12" i="17"/>
  <c r="Y13" i="17"/>
  <c r="Y14" i="17"/>
  <c r="Y42" i="17"/>
  <c r="D58" i="17"/>
  <c r="L89" i="16"/>
  <c r="E58" i="17"/>
  <c r="M89" i="16"/>
  <c r="E8" i="17"/>
  <c r="E45" i="17"/>
  <c r="E48" i="17"/>
  <c r="E53" i="17"/>
  <c r="F8" i="17"/>
  <c r="F48" i="17"/>
  <c r="F53" i="17"/>
  <c r="G8" i="17"/>
  <c r="G48" i="17"/>
  <c r="G53" i="17"/>
  <c r="H8" i="17"/>
  <c r="H48" i="17"/>
  <c r="H53" i="17"/>
  <c r="I8" i="17"/>
  <c r="I48" i="17"/>
  <c r="I53" i="17"/>
  <c r="J8" i="17"/>
  <c r="J48" i="17"/>
  <c r="J53" i="17"/>
  <c r="K8" i="17"/>
  <c r="K48" i="17"/>
  <c r="K53" i="17"/>
  <c r="L8" i="17"/>
  <c r="L48" i="17"/>
  <c r="L53" i="17"/>
  <c r="M8" i="17"/>
  <c r="M48" i="17"/>
  <c r="M53" i="17"/>
  <c r="N8" i="17"/>
  <c r="N48" i="17"/>
  <c r="N53" i="17"/>
  <c r="O8" i="17"/>
  <c r="O48" i="17"/>
  <c r="O53" i="17"/>
  <c r="P8" i="17"/>
  <c r="P48" i="17"/>
  <c r="P53" i="17"/>
  <c r="Q8" i="17"/>
  <c r="Q48" i="17"/>
  <c r="Q53" i="17"/>
  <c r="R8" i="17"/>
  <c r="R48" i="17"/>
  <c r="R53" i="17"/>
  <c r="S8" i="17"/>
  <c r="S48" i="17"/>
  <c r="S53" i="17"/>
  <c r="T8" i="17"/>
  <c r="T48" i="17"/>
  <c r="T53" i="17"/>
  <c r="U8" i="17"/>
  <c r="U48" i="17"/>
  <c r="U53" i="17"/>
  <c r="V8" i="17"/>
  <c r="V48" i="17"/>
  <c r="V53" i="17"/>
  <c r="W8" i="17"/>
  <c r="W48" i="17"/>
  <c r="W53" i="17"/>
  <c r="X8" i="17"/>
  <c r="X48" i="17"/>
  <c r="X53" i="17"/>
  <c r="Y8" i="17"/>
  <c r="Y48" i="17"/>
  <c r="Y53" i="17"/>
  <c r="F58" i="17"/>
  <c r="N89" i="16"/>
  <c r="E16" i="17"/>
  <c r="E17" i="17"/>
  <c r="E18" i="17"/>
  <c r="E19" i="17"/>
  <c r="E20" i="17"/>
  <c r="E43" i="17"/>
  <c r="F16" i="17"/>
  <c r="F17" i="17"/>
  <c r="F18" i="17"/>
  <c r="F19" i="17"/>
  <c r="F20" i="17"/>
  <c r="F43" i="17"/>
  <c r="G16" i="17"/>
  <c r="G17" i="17"/>
  <c r="G18" i="17"/>
  <c r="G19" i="17"/>
  <c r="G20" i="17"/>
  <c r="G43" i="17"/>
  <c r="H16" i="17"/>
  <c r="H17" i="17"/>
  <c r="H18" i="17"/>
  <c r="H19" i="17"/>
  <c r="H20" i="17"/>
  <c r="H43" i="17"/>
  <c r="I16" i="17"/>
  <c r="I17" i="17"/>
  <c r="I18" i="17"/>
  <c r="I19" i="17"/>
  <c r="I20" i="17"/>
  <c r="I43" i="17"/>
  <c r="J16" i="17"/>
  <c r="J17" i="17"/>
  <c r="J18" i="17"/>
  <c r="J19" i="17"/>
  <c r="J20" i="17"/>
  <c r="J43" i="17"/>
  <c r="K16" i="17"/>
  <c r="K17" i="17"/>
  <c r="K18" i="17"/>
  <c r="K19" i="17"/>
  <c r="K20" i="17"/>
  <c r="K43" i="17"/>
  <c r="L16" i="17"/>
  <c r="L17" i="17"/>
  <c r="L18" i="17"/>
  <c r="L19" i="17"/>
  <c r="L20" i="17"/>
  <c r="L43" i="17"/>
  <c r="M16" i="17"/>
  <c r="M17" i="17"/>
  <c r="M18" i="17"/>
  <c r="M19" i="17"/>
  <c r="M20" i="17"/>
  <c r="M43" i="17"/>
  <c r="N16" i="17"/>
  <c r="N17" i="17"/>
  <c r="N18" i="17"/>
  <c r="N19" i="17"/>
  <c r="N20" i="17"/>
  <c r="N43" i="17"/>
  <c r="O16" i="17"/>
  <c r="O17" i="17"/>
  <c r="O18" i="17"/>
  <c r="O19" i="17"/>
  <c r="O20" i="17"/>
  <c r="O43" i="17"/>
  <c r="P16" i="17"/>
  <c r="P17" i="17"/>
  <c r="P18" i="17"/>
  <c r="P19" i="17"/>
  <c r="P20" i="17"/>
  <c r="P43" i="17"/>
  <c r="Q16" i="17"/>
  <c r="Q17" i="17"/>
  <c r="Q18" i="17"/>
  <c r="Q19" i="17"/>
  <c r="Q20" i="17"/>
  <c r="Q43" i="17"/>
  <c r="R16" i="17"/>
  <c r="R17" i="17"/>
  <c r="R18" i="17"/>
  <c r="R19" i="17"/>
  <c r="R20" i="17"/>
  <c r="R43" i="17"/>
  <c r="S16" i="17"/>
  <c r="S17" i="17"/>
  <c r="S18" i="17"/>
  <c r="S19" i="17"/>
  <c r="S20" i="17"/>
  <c r="S43" i="17"/>
  <c r="T16" i="17"/>
  <c r="T17" i="17"/>
  <c r="T18" i="17"/>
  <c r="T19" i="17"/>
  <c r="T20" i="17"/>
  <c r="T43" i="17"/>
  <c r="U16" i="17"/>
  <c r="U17" i="17"/>
  <c r="U18" i="17"/>
  <c r="U19" i="17"/>
  <c r="U20" i="17"/>
  <c r="U43" i="17"/>
  <c r="V16" i="17"/>
  <c r="V17" i="17"/>
  <c r="V18" i="17"/>
  <c r="V19" i="17"/>
  <c r="V20" i="17"/>
  <c r="V43" i="17"/>
  <c r="W16" i="17"/>
  <c r="W17" i="17"/>
  <c r="W18" i="17"/>
  <c r="W19" i="17"/>
  <c r="W20" i="17"/>
  <c r="W43" i="17"/>
  <c r="X16" i="17"/>
  <c r="X17" i="17"/>
  <c r="X18" i="17"/>
  <c r="X19" i="17"/>
  <c r="X20" i="17"/>
  <c r="X43" i="17"/>
  <c r="Y16" i="17"/>
  <c r="Y17" i="17"/>
  <c r="Y18" i="17"/>
  <c r="Y19" i="17"/>
  <c r="Y20" i="17"/>
  <c r="Y43" i="17"/>
  <c r="D59" i="17"/>
  <c r="L90" i="16"/>
  <c r="E59" i="17"/>
  <c r="M90" i="16"/>
  <c r="E46" i="17"/>
  <c r="E49" i="17"/>
  <c r="E54" i="17"/>
  <c r="F49" i="17"/>
  <c r="F54" i="17"/>
  <c r="G49" i="17"/>
  <c r="G54" i="17"/>
  <c r="H49" i="17"/>
  <c r="H54" i="17"/>
  <c r="I49" i="17"/>
  <c r="I54" i="17"/>
  <c r="J49" i="17"/>
  <c r="J54" i="17"/>
  <c r="K49" i="17"/>
  <c r="K54" i="17"/>
  <c r="L49" i="17"/>
  <c r="L54" i="17"/>
  <c r="M49" i="17"/>
  <c r="M54" i="17"/>
  <c r="N49" i="17"/>
  <c r="N54" i="17"/>
  <c r="O49" i="17"/>
  <c r="O54" i="17"/>
  <c r="P49" i="17"/>
  <c r="P54" i="17"/>
  <c r="Q49" i="17"/>
  <c r="Q54" i="17"/>
  <c r="R49" i="17"/>
  <c r="R54" i="17"/>
  <c r="S49" i="17"/>
  <c r="S54" i="17"/>
  <c r="T49" i="17"/>
  <c r="T54" i="17"/>
  <c r="U49" i="17"/>
  <c r="U54" i="17"/>
  <c r="V49" i="17"/>
  <c r="V54" i="17"/>
  <c r="W49" i="17"/>
  <c r="W54" i="17"/>
  <c r="X49" i="17"/>
  <c r="X54" i="17"/>
  <c r="Y49" i="17"/>
  <c r="Y54" i="17"/>
  <c r="F59" i="17"/>
  <c r="N90" i="16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E52" i="17"/>
  <c r="E51" i="17"/>
  <c r="E50" i="17"/>
  <c r="C51" i="17"/>
  <c r="C52" i="17"/>
  <c r="C50" i="17"/>
  <c r="B39" i="16"/>
  <c r="S39" i="16"/>
  <c r="S45" i="16"/>
  <c r="B40" i="16"/>
  <c r="S40" i="16"/>
  <c r="S46" i="16"/>
  <c r="B41" i="16"/>
  <c r="S41" i="16"/>
  <c r="S47" i="16"/>
  <c r="S42" i="16"/>
  <c r="S48" i="16"/>
  <c r="B38" i="16"/>
  <c r="S38" i="16"/>
  <c r="S44" i="16"/>
  <c r="G39" i="16"/>
  <c r="F39" i="16"/>
  <c r="C46" i="17"/>
  <c r="C49" i="17"/>
  <c r="C45" i="17"/>
  <c r="C48" i="17"/>
  <c r="T70" i="16"/>
  <c r="E27" i="17"/>
  <c r="T74" i="16"/>
  <c r="E32" i="17"/>
  <c r="F27" i="17"/>
  <c r="F28" i="17"/>
  <c r="F29" i="17"/>
  <c r="F30" i="17"/>
  <c r="G27" i="17"/>
  <c r="T71" i="16"/>
  <c r="G28" i="17"/>
  <c r="T72" i="16"/>
  <c r="G29" i="17"/>
  <c r="G30" i="17"/>
  <c r="U70" i="16"/>
  <c r="H27" i="17"/>
  <c r="U71" i="16"/>
  <c r="H28" i="17"/>
  <c r="U72" i="16"/>
  <c r="H29" i="17"/>
  <c r="H30" i="17"/>
  <c r="V70" i="16"/>
  <c r="I27" i="17"/>
  <c r="V71" i="16"/>
  <c r="I28" i="17"/>
  <c r="V72" i="16"/>
  <c r="I29" i="17"/>
  <c r="I30" i="17"/>
  <c r="W70" i="16"/>
  <c r="J27" i="17"/>
  <c r="W71" i="16"/>
  <c r="J28" i="17"/>
  <c r="W72" i="16"/>
  <c r="J29" i="17"/>
  <c r="J30" i="17"/>
  <c r="X70" i="16"/>
  <c r="K27" i="17"/>
  <c r="X71" i="16"/>
  <c r="K28" i="17"/>
  <c r="X72" i="16"/>
  <c r="K29" i="17"/>
  <c r="K30" i="17"/>
  <c r="Y70" i="16"/>
  <c r="L27" i="17"/>
  <c r="Y71" i="16"/>
  <c r="L28" i="17"/>
  <c r="Y72" i="16"/>
  <c r="L29" i="17"/>
  <c r="L30" i="17"/>
  <c r="Z70" i="16"/>
  <c r="M27" i="17"/>
  <c r="Z71" i="16"/>
  <c r="M28" i="17"/>
  <c r="Z72" i="16"/>
  <c r="M29" i="17"/>
  <c r="M30" i="17"/>
  <c r="AA70" i="16"/>
  <c r="N27" i="17"/>
  <c r="AA71" i="16"/>
  <c r="N28" i="17"/>
  <c r="AA72" i="16"/>
  <c r="N29" i="17"/>
  <c r="N30" i="17"/>
  <c r="AB70" i="16"/>
  <c r="O27" i="17"/>
  <c r="AB71" i="16"/>
  <c r="O28" i="17"/>
  <c r="AB72" i="16"/>
  <c r="O29" i="17"/>
  <c r="O30" i="17"/>
  <c r="AC70" i="16"/>
  <c r="P27" i="17"/>
  <c r="AC71" i="16"/>
  <c r="P28" i="17"/>
  <c r="AC72" i="16"/>
  <c r="P29" i="17"/>
  <c r="P30" i="17"/>
  <c r="AD70" i="16"/>
  <c r="Q27" i="17"/>
  <c r="AD71" i="16"/>
  <c r="Q28" i="17"/>
  <c r="AD72" i="16"/>
  <c r="Q29" i="17"/>
  <c r="Q30" i="17"/>
  <c r="R27" i="17"/>
  <c r="R28" i="17"/>
  <c r="R29" i="17"/>
  <c r="R30" i="17"/>
  <c r="S27" i="17"/>
  <c r="S28" i="17"/>
  <c r="S29" i="17"/>
  <c r="S30" i="17"/>
  <c r="T27" i="17"/>
  <c r="T28" i="17"/>
  <c r="T29" i="17"/>
  <c r="T30" i="17"/>
  <c r="U27" i="17"/>
  <c r="U28" i="17"/>
  <c r="U29" i="17"/>
  <c r="U30" i="17"/>
  <c r="V27" i="17"/>
  <c r="V28" i="17"/>
  <c r="V29" i="17"/>
  <c r="V30" i="17"/>
  <c r="W27" i="17"/>
  <c r="W28" i="17"/>
  <c r="W29" i="17"/>
  <c r="W30" i="17"/>
  <c r="X27" i="17"/>
  <c r="X28" i="17"/>
  <c r="X29" i="17"/>
  <c r="X30" i="17"/>
  <c r="Y27" i="17"/>
  <c r="Y28" i="17"/>
  <c r="Y29" i="17"/>
  <c r="Y30" i="17"/>
  <c r="F32" i="17"/>
  <c r="D43" i="17"/>
  <c r="G32" i="17"/>
  <c r="U74" i="16"/>
  <c r="H32" i="17"/>
  <c r="V74" i="16"/>
  <c r="I32" i="17"/>
  <c r="W74" i="16"/>
  <c r="J32" i="17"/>
  <c r="X74" i="16"/>
  <c r="K32" i="17"/>
  <c r="Y74" i="16"/>
  <c r="L32" i="17"/>
  <c r="Z74" i="16"/>
  <c r="M32" i="17"/>
  <c r="AA74" i="16"/>
  <c r="N32" i="17"/>
  <c r="AB74" i="16"/>
  <c r="O32" i="17"/>
  <c r="AC74" i="16"/>
  <c r="P32" i="17"/>
  <c r="AD74" i="16"/>
  <c r="Q32" i="17"/>
  <c r="R32" i="17"/>
  <c r="S32" i="17"/>
  <c r="T32" i="17"/>
  <c r="U32" i="17"/>
  <c r="V32" i="17"/>
  <c r="W32" i="17"/>
  <c r="X32" i="17"/>
  <c r="Y32" i="17"/>
  <c r="D42" i="17"/>
  <c r="D40" i="17"/>
  <c r="D39" i="17"/>
  <c r="D38" i="17"/>
  <c r="D37" i="17"/>
  <c r="C39" i="17"/>
  <c r="C38" i="17"/>
  <c r="C37" i="17"/>
  <c r="E28" i="17"/>
  <c r="E29" i="17"/>
  <c r="E30" i="17"/>
  <c r="F23" i="17"/>
  <c r="F33" i="17"/>
  <c r="F24" i="17"/>
  <c r="F34" i="17"/>
  <c r="F35" i="17"/>
  <c r="T55" i="16"/>
  <c r="G23" i="17"/>
  <c r="G33" i="17"/>
  <c r="T56" i="16"/>
  <c r="G24" i="17"/>
  <c r="G34" i="17"/>
  <c r="G35" i="17"/>
  <c r="U55" i="16"/>
  <c r="H23" i="17"/>
  <c r="H33" i="17"/>
  <c r="U56" i="16"/>
  <c r="H24" i="17"/>
  <c r="H34" i="17"/>
  <c r="H35" i="17"/>
  <c r="V55" i="16"/>
  <c r="I23" i="17"/>
  <c r="I33" i="17"/>
  <c r="V56" i="16"/>
  <c r="I24" i="17"/>
  <c r="I34" i="17"/>
  <c r="I35" i="17"/>
  <c r="W55" i="16"/>
  <c r="J23" i="17"/>
  <c r="J33" i="17"/>
  <c r="W56" i="16"/>
  <c r="J24" i="17"/>
  <c r="J34" i="17"/>
  <c r="J35" i="17"/>
  <c r="X55" i="16"/>
  <c r="K23" i="17"/>
  <c r="K33" i="17"/>
  <c r="X56" i="16"/>
  <c r="K24" i="17"/>
  <c r="K34" i="17"/>
  <c r="K35" i="17"/>
  <c r="Y55" i="16"/>
  <c r="L23" i="17"/>
  <c r="L33" i="17"/>
  <c r="Y56" i="16"/>
  <c r="L24" i="17"/>
  <c r="L34" i="17"/>
  <c r="L35" i="17"/>
  <c r="Z55" i="16"/>
  <c r="M23" i="17"/>
  <c r="M33" i="17"/>
  <c r="Z56" i="16"/>
  <c r="M24" i="17"/>
  <c r="M34" i="17"/>
  <c r="M35" i="17"/>
  <c r="AA55" i="16"/>
  <c r="N23" i="17"/>
  <c r="N33" i="17"/>
  <c r="AA56" i="16"/>
  <c r="N24" i="17"/>
  <c r="N34" i="17"/>
  <c r="N35" i="17"/>
  <c r="AB55" i="16"/>
  <c r="O23" i="17"/>
  <c r="O33" i="17"/>
  <c r="AB56" i="16"/>
  <c r="O24" i="17"/>
  <c r="O34" i="17"/>
  <c r="O35" i="17"/>
  <c r="AC55" i="16"/>
  <c r="P23" i="17"/>
  <c r="P33" i="17"/>
  <c r="AC56" i="16"/>
  <c r="P24" i="17"/>
  <c r="P34" i="17"/>
  <c r="P35" i="17"/>
  <c r="AD55" i="16"/>
  <c r="Q23" i="17"/>
  <c r="Q33" i="17"/>
  <c r="AD56" i="16"/>
  <c r="Q24" i="17"/>
  <c r="Q34" i="17"/>
  <c r="Q35" i="17"/>
  <c r="R23" i="17"/>
  <c r="R33" i="17"/>
  <c r="R24" i="17"/>
  <c r="R34" i="17"/>
  <c r="R35" i="17"/>
  <c r="S23" i="17"/>
  <c r="S33" i="17"/>
  <c r="S24" i="17"/>
  <c r="S34" i="17"/>
  <c r="S35" i="17"/>
  <c r="T23" i="17"/>
  <c r="T33" i="17"/>
  <c r="T24" i="17"/>
  <c r="T34" i="17"/>
  <c r="T35" i="17"/>
  <c r="U23" i="17"/>
  <c r="U33" i="17"/>
  <c r="U24" i="17"/>
  <c r="U34" i="17"/>
  <c r="U35" i="17"/>
  <c r="V23" i="17"/>
  <c r="V33" i="17"/>
  <c r="V24" i="17"/>
  <c r="V34" i="17"/>
  <c r="V35" i="17"/>
  <c r="W23" i="17"/>
  <c r="W33" i="17"/>
  <c r="W24" i="17"/>
  <c r="W34" i="17"/>
  <c r="W35" i="17"/>
  <c r="X23" i="17"/>
  <c r="X33" i="17"/>
  <c r="X24" i="17"/>
  <c r="X34" i="17"/>
  <c r="X35" i="17"/>
  <c r="Y23" i="17"/>
  <c r="Y33" i="17"/>
  <c r="Y24" i="17"/>
  <c r="Y34" i="17"/>
  <c r="Y35" i="17"/>
  <c r="E23" i="17"/>
  <c r="E33" i="17"/>
  <c r="E24" i="17"/>
  <c r="E34" i="17"/>
  <c r="E35" i="17"/>
  <c r="D35" i="17"/>
  <c r="AD54" i="16"/>
  <c r="AB54" i="16"/>
  <c r="Y22" i="17"/>
  <c r="T54" i="16"/>
  <c r="V54" i="16"/>
  <c r="O22" i="17"/>
  <c r="U54" i="16"/>
  <c r="W54" i="16"/>
  <c r="AC54" i="16"/>
  <c r="P22" i="17"/>
  <c r="X54" i="16"/>
  <c r="Q22" i="17"/>
  <c r="Y54" i="16"/>
  <c r="R22" i="17"/>
  <c r="Z54" i="16"/>
  <c r="S22" i="17"/>
  <c r="AA54" i="16"/>
  <c r="T22" i="17"/>
  <c r="U22" i="17"/>
  <c r="V22" i="17"/>
  <c r="W22" i="17"/>
  <c r="X22" i="17"/>
  <c r="D33" i="17"/>
  <c r="D34" i="17"/>
  <c r="D32" i="17"/>
  <c r="D30" i="17"/>
  <c r="D28" i="17"/>
  <c r="D29" i="17"/>
  <c r="D27" i="17"/>
  <c r="F22" i="17"/>
  <c r="F25" i="17"/>
  <c r="G22" i="17"/>
  <c r="G25" i="17"/>
  <c r="H22" i="17"/>
  <c r="H25" i="17"/>
  <c r="I22" i="17"/>
  <c r="I25" i="17"/>
  <c r="J22" i="17"/>
  <c r="J25" i="17"/>
  <c r="K22" i="17"/>
  <c r="K25" i="17"/>
  <c r="L22" i="17"/>
  <c r="L25" i="17"/>
  <c r="M22" i="17"/>
  <c r="M25" i="17"/>
  <c r="N22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E22" i="17"/>
  <c r="E25" i="17"/>
  <c r="D23" i="17"/>
  <c r="D22" i="17"/>
  <c r="D24" i="17"/>
  <c r="D25" i="17"/>
  <c r="D17" i="17"/>
  <c r="D18" i="17"/>
  <c r="D19" i="17"/>
  <c r="D20" i="17"/>
  <c r="D16" i="17"/>
  <c r="D14" i="17"/>
  <c r="D11" i="17"/>
  <c r="D12" i="17"/>
  <c r="D13" i="17"/>
  <c r="D10" i="17"/>
  <c r="C32" i="16"/>
  <c r="D6" i="16"/>
  <c r="I14" i="16"/>
  <c r="C79" i="16"/>
  <c r="C80" i="16"/>
  <c r="C78" i="16"/>
  <c r="T75" i="16"/>
  <c r="U75" i="16"/>
  <c r="V75" i="16"/>
  <c r="W75" i="16"/>
  <c r="X75" i="16"/>
  <c r="Y75" i="16"/>
  <c r="Z75" i="16"/>
  <c r="AA75" i="16"/>
  <c r="AB75" i="16"/>
  <c r="AC75" i="16"/>
  <c r="AD75" i="16"/>
  <c r="C75" i="16"/>
  <c r="T76" i="16"/>
  <c r="U76" i="16"/>
  <c r="V76" i="16"/>
  <c r="W76" i="16"/>
  <c r="X76" i="16"/>
  <c r="Y76" i="16"/>
  <c r="Z76" i="16"/>
  <c r="AA76" i="16"/>
  <c r="AB76" i="16"/>
  <c r="AC76" i="16"/>
  <c r="AD76" i="16"/>
  <c r="C76" i="16"/>
  <c r="C74" i="16"/>
  <c r="C71" i="16"/>
  <c r="C72" i="16"/>
  <c r="C70" i="16"/>
  <c r="E66" i="16"/>
  <c r="U66" i="16"/>
  <c r="F66" i="16"/>
  <c r="V66" i="16"/>
  <c r="G66" i="16"/>
  <c r="W66" i="16"/>
  <c r="H66" i="16"/>
  <c r="X66" i="16"/>
  <c r="I66" i="16"/>
  <c r="Y66" i="16"/>
  <c r="J66" i="16"/>
  <c r="Z66" i="16"/>
  <c r="K66" i="16"/>
  <c r="AA66" i="16"/>
  <c r="L66" i="16"/>
  <c r="AB66" i="16"/>
  <c r="M66" i="16"/>
  <c r="AC66" i="16"/>
  <c r="N66" i="16"/>
  <c r="AD66" i="16"/>
  <c r="E67" i="16"/>
  <c r="U67" i="16"/>
  <c r="F67" i="16"/>
  <c r="V67" i="16"/>
  <c r="G67" i="16"/>
  <c r="W67" i="16"/>
  <c r="H67" i="16"/>
  <c r="X67" i="16"/>
  <c r="I67" i="16"/>
  <c r="Y67" i="16"/>
  <c r="J67" i="16"/>
  <c r="Z67" i="16"/>
  <c r="K67" i="16"/>
  <c r="AA67" i="16"/>
  <c r="L67" i="16"/>
  <c r="AB67" i="16"/>
  <c r="M67" i="16"/>
  <c r="N67" i="16"/>
  <c r="AD67" i="16"/>
  <c r="E68" i="16"/>
  <c r="U68" i="16"/>
  <c r="F68" i="16"/>
  <c r="V68" i="16"/>
  <c r="G68" i="16"/>
  <c r="W68" i="16"/>
  <c r="H68" i="16"/>
  <c r="X68" i="16"/>
  <c r="I68" i="16"/>
  <c r="Y68" i="16"/>
  <c r="J68" i="16"/>
  <c r="Z68" i="16"/>
  <c r="K68" i="16"/>
  <c r="AA68" i="16"/>
  <c r="L68" i="16"/>
  <c r="AB68" i="16"/>
  <c r="M68" i="16"/>
  <c r="AC68" i="16"/>
  <c r="N68" i="16"/>
  <c r="AD68" i="16"/>
  <c r="D67" i="16"/>
  <c r="T67" i="16"/>
  <c r="D68" i="16"/>
  <c r="T68" i="16"/>
  <c r="D66" i="16"/>
  <c r="T66" i="16"/>
  <c r="U62" i="16"/>
  <c r="V62" i="16"/>
  <c r="W62" i="16"/>
  <c r="X62" i="16"/>
  <c r="Y62" i="16"/>
  <c r="Z62" i="16"/>
  <c r="AA62" i="16"/>
  <c r="AB62" i="16"/>
  <c r="AC62" i="16"/>
  <c r="AD62" i="16"/>
  <c r="U63" i="16"/>
  <c r="V63" i="16"/>
  <c r="W63" i="16"/>
  <c r="X63" i="16"/>
  <c r="Y63" i="16"/>
  <c r="Z63" i="16"/>
  <c r="AA63" i="16"/>
  <c r="AB63" i="16"/>
  <c r="AC63" i="16"/>
  <c r="AD63" i="16"/>
  <c r="U64" i="16"/>
  <c r="V64" i="16"/>
  <c r="W64" i="16"/>
  <c r="X64" i="16"/>
  <c r="Y64" i="16"/>
  <c r="Z64" i="16"/>
  <c r="AA64" i="16"/>
  <c r="AB64" i="16"/>
  <c r="AC64" i="16"/>
  <c r="AD64" i="16"/>
  <c r="T63" i="16"/>
  <c r="T64" i="16"/>
  <c r="T62" i="16"/>
  <c r="U58" i="16"/>
  <c r="V58" i="16"/>
  <c r="W58" i="16"/>
  <c r="X58" i="16"/>
  <c r="Y58" i="16"/>
  <c r="Z58" i="16"/>
  <c r="AA58" i="16"/>
  <c r="AB58" i="16"/>
  <c r="AC58" i="16"/>
  <c r="AD58" i="16"/>
  <c r="U59" i="16"/>
  <c r="V59" i="16"/>
  <c r="W59" i="16"/>
  <c r="X59" i="16"/>
  <c r="Y59" i="16"/>
  <c r="Z59" i="16"/>
  <c r="AA59" i="16"/>
  <c r="AB59" i="16"/>
  <c r="AC59" i="16"/>
  <c r="AD59" i="16"/>
  <c r="U60" i="16"/>
  <c r="V60" i="16"/>
  <c r="W60" i="16"/>
  <c r="X60" i="16"/>
  <c r="Y60" i="16"/>
  <c r="Z60" i="16"/>
  <c r="AA60" i="16"/>
  <c r="AB60" i="16"/>
  <c r="AC60" i="16"/>
  <c r="AD60" i="16"/>
  <c r="T59" i="16"/>
  <c r="T60" i="16"/>
  <c r="T58" i="16"/>
  <c r="C55" i="16"/>
  <c r="C56" i="16"/>
  <c r="C54" i="16"/>
  <c r="S65" i="16"/>
  <c r="B66" i="16"/>
  <c r="S66" i="16"/>
  <c r="B67" i="16"/>
  <c r="S67" i="16"/>
  <c r="B68" i="16"/>
  <c r="S68" i="16"/>
  <c r="S69" i="16"/>
  <c r="B70" i="16"/>
  <c r="S70" i="16"/>
  <c r="B71" i="16"/>
  <c r="S71" i="16"/>
  <c r="B72" i="16"/>
  <c r="S72" i="16"/>
  <c r="S73" i="16"/>
  <c r="B74" i="16"/>
  <c r="S74" i="16"/>
  <c r="B75" i="16"/>
  <c r="S75" i="16"/>
  <c r="B76" i="16"/>
  <c r="S76" i="16"/>
  <c r="S77" i="16"/>
  <c r="B78" i="16"/>
  <c r="S78" i="16"/>
  <c r="B79" i="16"/>
  <c r="S79" i="16"/>
  <c r="B80" i="16"/>
  <c r="S80" i="16"/>
  <c r="B64" i="16"/>
  <c r="S64" i="16"/>
  <c r="B63" i="16"/>
  <c r="S63" i="16"/>
  <c r="B62" i="16"/>
  <c r="S62" i="16"/>
  <c r="S61" i="16"/>
  <c r="B60" i="16"/>
  <c r="S60" i="16"/>
  <c r="B59" i="16"/>
  <c r="S59" i="16"/>
  <c r="B58" i="16"/>
  <c r="S58" i="16"/>
  <c r="S57" i="16"/>
  <c r="S56" i="16"/>
  <c r="S55" i="16"/>
  <c r="S54" i="16"/>
  <c r="S53" i="16"/>
  <c r="S31" i="16"/>
  <c r="S33" i="16"/>
  <c r="S34" i="16"/>
  <c r="S35" i="16"/>
  <c r="S36" i="16"/>
  <c r="S37" i="16"/>
  <c r="S32" i="16"/>
  <c r="C39" i="16"/>
  <c r="F7" i="16"/>
  <c r="C41" i="16"/>
  <c r="F9" i="16"/>
  <c r="C38" i="16"/>
  <c r="F6" i="16"/>
  <c r="F11" i="16"/>
  <c r="C33" i="16"/>
  <c r="D7" i="16"/>
  <c r="C34" i="16"/>
  <c r="D8" i="16"/>
  <c r="C35" i="16"/>
  <c r="D9" i="16"/>
  <c r="D11" i="16"/>
  <c r="H12" i="16"/>
  <c r="G12" i="16"/>
  <c r="E7" i="16"/>
  <c r="E8" i="16"/>
  <c r="E9" i="16"/>
  <c r="E6" i="16"/>
  <c r="E42" i="16"/>
  <c r="F42" i="16"/>
  <c r="G42" i="16"/>
  <c r="H42" i="16"/>
  <c r="I42" i="16"/>
  <c r="J42" i="16"/>
  <c r="K42" i="16"/>
  <c r="L42" i="16"/>
  <c r="M42" i="16"/>
  <c r="N42" i="16"/>
  <c r="D42" i="16"/>
  <c r="E36" i="16"/>
  <c r="F36" i="16"/>
  <c r="G36" i="16"/>
  <c r="H36" i="16"/>
  <c r="I36" i="16"/>
  <c r="J36" i="16"/>
  <c r="K36" i="16"/>
  <c r="L36" i="16"/>
  <c r="M36" i="16"/>
  <c r="N36" i="16"/>
  <c r="D36" i="16"/>
  <c r="E11" i="16"/>
  <c r="I12" i="16"/>
  <c r="C34" i="17"/>
  <c r="C33" i="17"/>
  <c r="C32" i="17"/>
  <c r="C29" i="17"/>
  <c r="C28" i="17"/>
  <c r="C27" i="17"/>
  <c r="C24" i="17"/>
  <c r="C23" i="17"/>
  <c r="C22" i="17"/>
  <c r="F12" i="16"/>
  <c r="D12" i="16"/>
  <c r="E12" i="16"/>
  <c r="K65" i="17"/>
  <c r="K66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Z7" i="17"/>
</calcChain>
</file>

<file path=xl/sharedStrings.xml><?xml version="1.0" encoding="utf-8"?>
<sst xmlns="http://schemas.openxmlformats.org/spreadsheetml/2006/main" count="162" uniqueCount="141">
  <si>
    <t xml:space="preserve">     There is no implied or explicit guarantee that this workbook generates</t>
  </si>
  <si>
    <t>Disclaimer:</t>
  </si>
  <si>
    <t>Financial Forecast Workbook</t>
  </si>
  <si>
    <t xml:space="preserve">If the resulting forecast does not seem reasonable, then you should adjust either your assumptions about </t>
  </si>
  <si>
    <t xml:space="preserve">revenues, your assumptions about costs or both. </t>
  </si>
  <si>
    <t xml:space="preserve">This workbook is designed to help you develop a financial forecast </t>
  </si>
  <si>
    <t>Unlike most standard financial modelling tools,  this workbook does not allow you to enter financial information</t>
  </si>
  <si>
    <t xml:space="preserve">     The user takes full responsibility for the use of this workbook.  </t>
  </si>
  <si>
    <t xml:space="preserve">     results to accurately reflect the viability of the proposed project.</t>
  </si>
  <si>
    <t>Product</t>
  </si>
  <si>
    <t>Definition</t>
  </si>
  <si>
    <t>Technology</t>
  </si>
  <si>
    <t>Demonstration</t>
  </si>
  <si>
    <t>IRR</t>
  </si>
  <si>
    <t>NPV</t>
  </si>
  <si>
    <t>Included in proposed activity?</t>
  </si>
  <si>
    <t>Start
Mon-YY</t>
  </si>
  <si>
    <t>Development Phase</t>
  </si>
  <si>
    <t>Proposed Activity</t>
  </si>
  <si>
    <t>Duration Months</t>
  </si>
  <si>
    <t>ESA Funding kEUR</t>
  </si>
  <si>
    <t>Commercial Exploitation</t>
  </si>
  <si>
    <t>Commercial Phase</t>
  </si>
  <si>
    <t>All Development Phases</t>
  </si>
  <si>
    <t>End
Mon-YY</t>
  </si>
  <si>
    <t>ESA Funding
% of Cost</t>
  </si>
  <si>
    <t>Total Cost kEUR</t>
  </si>
  <si>
    <t>Summary</t>
  </si>
  <si>
    <t>Definition Phase</t>
  </si>
  <si>
    <t>Product Phase</t>
  </si>
  <si>
    <t>Demonstration Phase</t>
  </si>
  <si>
    <t>Time (years*)</t>
  </si>
  <si>
    <t>All Phases</t>
  </si>
  <si>
    <t>Table 1: Planning and Costing Summary</t>
  </si>
  <si>
    <t>Projected Unit Sales</t>
  </si>
  <si>
    <t>Unit Sales Price (kEuro)</t>
  </si>
  <si>
    <t>Cost of Capital</t>
  </si>
  <si>
    <t>(Total)</t>
  </si>
  <si>
    <t>All Products</t>
  </si>
  <si>
    <t>Unit Sales Volumes</t>
  </si>
  <si>
    <t>Cost of Sales (kEuro)</t>
  </si>
  <si>
    <t>Without ESA Support</t>
  </si>
  <si>
    <t>With ESA Support</t>
  </si>
  <si>
    <t>The Internal Rate of Return (the interest rate corresponding to zero net present value).</t>
  </si>
  <si>
    <t>BE</t>
  </si>
  <si>
    <t>Break-even point. The year in the commercial exploitation phase in which the cumulative discounted cash flow becomes positive.</t>
  </si>
  <si>
    <t>directly.  Rather, it requires you to enter the underlying assumptions, like the projected product unit sales volumes</t>
  </si>
  <si>
    <t>per year and the unit selling price. It then calculates the resulting financial indicators for the project.</t>
  </si>
  <si>
    <t xml:space="preserve">for the ARTES C&amp;G Space Segment </t>
  </si>
  <si>
    <t>for a new product development.</t>
  </si>
  <si>
    <t>Using this Workbook</t>
  </si>
  <si>
    <r>
      <t xml:space="preserve">Note that the worksheet </t>
    </r>
    <r>
      <rPr>
        <b/>
        <sz val="11"/>
        <color theme="3"/>
        <rFont val="Calibri"/>
        <family val="2"/>
        <scheme val="minor"/>
      </rPr>
      <t>IV. Profit&amp;Loss + Cash Flow</t>
    </r>
    <r>
      <rPr>
        <sz val="11"/>
        <color theme="3"/>
        <rFont val="Calibri"/>
        <family val="2"/>
        <scheme val="minor"/>
      </rPr>
      <t xml:space="preserve"> uses figures automatically calculated in the </t>
    </r>
    <r>
      <rPr>
        <b/>
        <sz val="11"/>
        <color theme="3"/>
        <rFont val="Calibri"/>
        <family val="2"/>
        <scheme val="minor"/>
      </rPr>
      <t>Depreciation</t>
    </r>
    <r>
      <rPr>
        <sz val="11"/>
        <color theme="3"/>
        <rFont val="Calibri"/>
        <family val="2"/>
        <scheme val="minor"/>
      </rPr>
      <t xml:space="preserve"> worksheet.</t>
    </r>
  </si>
  <si>
    <t>This workbook consists of two worksheets (in addition to this one).</t>
  </si>
  <si>
    <t xml:space="preserve">The first worksheet, entitled "Inputs", is for you to enter: </t>
  </si>
  <si>
    <t>This workbook is licensed under the ESA Software Community License – Type 3 - v1.1</t>
  </si>
  <si>
    <t>Product/Scenario 1</t>
  </si>
  <si>
    <t>Product/Scenario 2</t>
  </si>
  <si>
    <t>Product/Scenario 3</t>
  </si>
  <si>
    <t>The second worksheet, entitled "Analysis", contains data that is automatically calculated from your input data (i.e. it requires no user input):</t>
  </si>
  <si>
    <t>in your proposal, not forgetting to attach all completed workbook files.</t>
  </si>
  <si>
    <t>The extent and level of detail of your input data for this financial forecast should be commensurate with</t>
  </si>
  <si>
    <t>as the development progresses from the Definition Phase through to the Product or Demonstration Phase).</t>
  </si>
  <si>
    <t xml:space="preserve">the level of maturity of your product (i.e. the business plan and its financial elements are expected to mature </t>
  </si>
  <si>
    <t>Figure 1: Cumulative Discounted Cash Flow</t>
  </si>
  <si>
    <t>- a chart showing the cumulative discounted cash flow for your project, both with and without ESA financial support (Figure 1).</t>
  </si>
  <si>
    <t>AS THIS WILL MOST LIKELY INVALIDATE THIS WORKBOOK</t>
  </si>
  <si>
    <t>DO NOT MODIFY THE POSITION, STRUCTURE, FORMULAE OR FORMATS OF ANY OF THE CONTENT IN THE " INPUTS" AND "ANALYSIS" WORKSHEETS</t>
  </si>
  <si>
    <t>Technology Phase</t>
  </si>
  <si>
    <t>Note that this 20 year span is considered excessive for any specific commercial business plan. This limit has been defined to provide sufficent  flexibility to accommodate a multitude of different business cases in this generic financial forecast tool.</t>
  </si>
  <si>
    <t>YES</t>
  </si>
  <si>
    <t>NO</t>
  </si>
  <si>
    <t xml:space="preserve">Maximum 20 years span (-10 to +10 years (120 months) with respect to the commercial launch date). </t>
  </si>
  <si>
    <t>The above table should capture all development costs that have been incurred, and/or are expected to be incurred, to prepare a product for commercial exploitation, regardless or whether or not the developments have been, are, or are expected to be, co-funded by ESA.</t>
  </si>
  <si>
    <t>If you have more than three commercial scenarios use additional financial workbooks and summarise the overall results of the financial analyses</t>
  </si>
  <si>
    <t>Gross Profit (kEuro)</t>
  </si>
  <si>
    <t>Cost per Unit Sold (kEuro)</t>
  </si>
  <si>
    <t>Gross Margin per Unit Sold (kEuro)</t>
  </si>
  <si>
    <t>Table 4: Cost of Capital Assumed in the Return on Investment Calculations</t>
  </si>
  <si>
    <t>Table 2: Development Costs</t>
  </si>
  <si>
    <t>Development Costs (k€)</t>
  </si>
  <si>
    <t>Total</t>
  </si>
  <si>
    <t>*Year numbers are relative to the start of the development phase</t>
  </si>
  <si>
    <t>*Year numbers are relative to the start of the commercial exploitation phase</t>
  </si>
  <si>
    <t>ESA Co-Funding (k€)</t>
  </si>
  <si>
    <t>Note that the development phases (Definition, Technology, Product and Demonstration) may overlap in time.</t>
  </si>
  <si>
    <t>Provide estimated or actual start and end dates for each development phase (past, present or future) that is necessary to develop the product to a state where it is ready for commercial exploitation.</t>
  </si>
  <si>
    <t>If a development phase is included in the present proposal select "YES" in the "Included in proposed activity?" column.</t>
  </si>
  <si>
    <t>If a development phase (e.g. the Definition Phase) is/was not required to develop the product to a state where it is ready for commercial exploitation, select "N/A"  in the "Included in proposed activity?" column. Any cost, ESA funding and schedule data that is entered for such phases will be ignored in the financial analysis.</t>
  </si>
  <si>
    <t>Fill in the cells highlighted in yellow in accordance with the development schedule defined in Table 1.</t>
  </si>
  <si>
    <t>Sales Revenues (kEuro)</t>
  </si>
  <si>
    <t>Total Cost of Product Development (k€)</t>
  </si>
  <si>
    <t>Total Cost of Product Development with ESA Financial Support (k€)</t>
  </si>
  <si>
    <t>Unit Sales Revenues (k€)</t>
  </si>
  <si>
    <t>Cost of Sales (k€)</t>
  </si>
  <si>
    <t>Gross Profit (k€)</t>
  </si>
  <si>
    <t>Cash Flow (k€)</t>
  </si>
  <si>
    <t>Cumulative Cash Flow (k€)</t>
  </si>
  <si>
    <t>Cumulative Discounted Cash Flow (k€)</t>
  </si>
  <si>
    <t>Table 6: Financial Indicators</t>
  </si>
  <si>
    <t>Table 5: Financial Analysis</t>
  </si>
  <si>
    <t>The Net Present Value in k€. The value of an investment in today's money taking into account the cost of borrowing capital.</t>
  </si>
  <si>
    <t>NPV (k€)</t>
  </si>
  <si>
    <t>Development Costs with ESA Co-funding (k€)</t>
  </si>
  <si>
    <t>Year:</t>
  </si>
  <si>
    <t>From Start of Development:</t>
  </si>
  <si>
    <t>From Start of Commercialisation:</t>
  </si>
  <si>
    <t>Fill in the cells highlighted in yellow in accordance with the commercial exploitation schedule defined in Table 1.</t>
  </si>
  <si>
    <t>- schedule information for the product development and commercial exploitation phases (Table 1).</t>
  </si>
  <si>
    <t>- product development costs and ESA co-funding assumptions (Table 2).</t>
  </si>
  <si>
    <t>- product sales assumptions for the commercial exploitation phase (Table 3).</t>
  </si>
  <si>
    <t>- the cost of capital ("interest rate") to be used in the financial calculation (Table 4).</t>
  </si>
  <si>
    <t>Cell values automatically calculated on the basis of your input data. These cell values should not be changed.</t>
  </si>
  <si>
    <t>User input cells to be filled in with data as appropriate for your project.</t>
  </si>
  <si>
    <t>User input cells that are not used in the calculation ("disabled" input cells).</t>
  </si>
  <si>
    <t>Table 3 allows you to enter assumptions for up to three sales scenarios. These could be, for example, sales of the same product into</t>
  </si>
  <si>
    <t>- a financial analysis spanning the complete project lifetime (development phase plus commercial exploitation phase, Table 5).</t>
  </si>
  <si>
    <t>- financial indicators for your project (Internal Rate of Return, Net Present Value and Break-Even Point, with and without ESA financial support, Table 6).</t>
  </si>
  <si>
    <r>
      <t xml:space="preserve">Tables 1 to 6 and Figure 1 should be referenced in your proposal. In the worksheets the table and figure headers are presented in </t>
    </r>
    <r>
      <rPr>
        <b/>
        <sz val="11"/>
        <color rgb="FFFF0000"/>
        <rFont val="Calibri"/>
        <family val="2"/>
        <scheme val="minor"/>
      </rPr>
      <t xml:space="preserve">this style </t>
    </r>
    <r>
      <rPr>
        <sz val="11"/>
        <rFont val="Calibri"/>
        <family val="2"/>
        <scheme val="minor"/>
      </rPr>
      <t>for ease of identification.</t>
    </r>
  </si>
  <si>
    <t>Commercial Exploitation Phase</t>
  </si>
  <si>
    <t>"Inputs" Worksheet</t>
  </si>
  <si>
    <t>"Analysis" Worksheet</t>
  </si>
  <si>
    <t>In each worksheet text is provided for guidance purposes in this typeface. Please read this text, particularly when providing the inputs to Table 1.</t>
  </si>
  <si>
    <t>The financial indicators from Table 6 of the "Analysis" worksheet are copied to the "Input" worksheet (adjacent to Table 4) for ease of reference.</t>
  </si>
  <si>
    <t>Financial Indicators (from Table 6 of the "Analysis" worksheet)</t>
  </si>
  <si>
    <t>N/A</t>
  </si>
  <si>
    <t>Table 3: Product Sales Assumptions for the Commercial Exploitation Phase</t>
  </si>
  <si>
    <t>Table 1 must be filled in first as it is used to configure the remaining tables.</t>
  </si>
  <si>
    <t>The following colour scheme is used in this workbook:</t>
  </si>
  <si>
    <t>three different market segments, or sales scenarios for three different product variants resulting from the proposed development.</t>
  </si>
  <si>
    <t xml:space="preserve">The ESA cofunding rate for your development phases is calculated in the "ESA Funding % of Cost" column of Table 1. </t>
  </si>
  <si>
    <t xml:space="preserve">If a development phase is a previously completed development phase, a currently running development phase, or a future development phase that is not covered by the present proposal, but is necessary to develop a product that is ready for commercial exploitation, </t>
  </si>
  <si>
    <r>
      <t xml:space="preserve">select "NO" in the "Included in proposed activity?" column. In other words, </t>
    </r>
    <r>
      <rPr>
        <b/>
        <i/>
        <sz val="10"/>
        <color rgb="FF0070C0"/>
        <rFont val="Calibri"/>
        <family val="2"/>
      </rPr>
      <t>state the full development cost of the product, not just the cost of the proposed development phase(s)</t>
    </r>
    <r>
      <rPr>
        <i/>
        <sz val="10"/>
        <color rgb="FF0070C0"/>
        <rFont val="Calibri"/>
        <family val="2"/>
      </rPr>
      <t>.</t>
    </r>
  </si>
  <si>
    <t xml:space="preserve"> </t>
  </si>
  <si>
    <t>See the notes in the " Guide" worksheet for further information.</t>
  </si>
  <si>
    <t>Version 1.3</t>
  </si>
  <si>
    <t xml:space="preserve">A data input error/warning (e.g. the duration of the development phase or the commercial exploitation phase is too long). </t>
  </si>
  <si>
    <t xml:space="preserve">The following table shows the maximum ESA funding levels (percentage of acceptable cost for eligible activities). </t>
  </si>
  <si>
    <t>National Delegations may decide to authorise funding at lower levels than those shown in the table.</t>
  </si>
  <si>
    <t xml:space="preserve">Note that it is possible to exceed the maximum funding levels shown in the "Non-SME" and "SME" columns of the above table if the project </t>
  </si>
  <si>
    <t xml:space="preserve">involves universities/research institutes who have no commercial interest in the product. </t>
  </si>
  <si>
    <t>An SME is defined according to the criteria set by the European Commission (Recommendation 2003/361/EC of 6 May 2003 OJ L 124, 20.5.2003, p.36).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</si>
</sst>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_ ;[Red]\-#,##0\ "/>
    <numFmt numFmtId="165" formatCode="0.0"/>
    <numFmt numFmtId="166" formatCode="_-&quot;$&quot;* #,##0.00_-;\-&quot;$&quot;* #,##0.00_-;_-&quot;$&quot;* &quot;-&quot;??_-;_-@_-"/>
    <numFmt numFmtId="167" formatCode="_-&quot;€&quot;\ * #,##0.00_-;\-&quot;€&quot;\ * #,##0.00_-;_-&quot;€&quot;\ * &quot;-&quot;??_-;_-@_-"/>
    <numFmt numFmtId="168" formatCode="&quot;€&quot;#,##0.00"/>
    <numFmt numFmtId="169" formatCode="0.0%"/>
    <numFmt numFmtId="170" formatCode="0.0_ ;[Red]\-0.0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/>
      <name val="Arial"/>
      <family val="2"/>
    </font>
    <font>
      <sz val="11"/>
      <color indexed="8"/>
      <name val="Calibri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i/>
      <sz val="10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3"/>
      <name val="Calibri"/>
      <family val="2"/>
      <scheme val="minor"/>
    </font>
    <font>
      <sz val="9"/>
      <color theme="5"/>
      <name val="Arial"/>
      <family val="2"/>
    </font>
    <font>
      <b/>
      <sz val="11"/>
      <name val="Calibri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70C0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sz val="2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0070C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rgb="FF0070C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9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4" fillId="6" borderId="0" xfId="0" applyFont="1" applyFill="1" applyAlignment="1">
      <alignment horizontal="center"/>
    </xf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2" fillId="4" borderId="0" xfId="0" applyFont="1" applyFill="1"/>
    <xf numFmtId="0" fontId="22" fillId="5" borderId="0" xfId="0" applyFont="1" applyFill="1"/>
    <xf numFmtId="0" fontId="22" fillId="0" borderId="0" xfId="0" applyFont="1" applyFill="1"/>
    <xf numFmtId="0" fontId="24" fillId="6" borderId="0" xfId="0" applyFont="1" applyFill="1" applyBorder="1" applyAlignment="1">
      <alignment horizontal="left"/>
    </xf>
    <xf numFmtId="1" fontId="22" fillId="0" borderId="0" xfId="0" applyNumberFormat="1" applyFont="1" applyAlignment="1">
      <alignment horizontal="center"/>
    </xf>
    <xf numFmtId="0" fontId="22" fillId="0" borderId="20" xfId="0" applyFont="1" applyBorder="1" applyAlignment="1">
      <alignment horizontal="center"/>
    </xf>
    <xf numFmtId="169" fontId="22" fillId="0" borderId="21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/>
    <xf numFmtId="169" fontId="22" fillId="0" borderId="4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0" fillId="0" borderId="0" xfId="0" applyFont="1" applyFill="1"/>
    <xf numFmtId="0" fontId="38" fillId="0" borderId="0" xfId="0" applyFont="1"/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 horizontal="center"/>
      <protection hidden="1"/>
    </xf>
    <xf numFmtId="0" fontId="22" fillId="0" borderId="0" xfId="0" applyNumberFormat="1" applyFont="1" applyAlignment="1">
      <alignment horizontal="center"/>
    </xf>
    <xf numFmtId="0" fontId="24" fillId="3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4" fillId="8" borderId="34" xfId="0" applyFont="1" applyFill="1" applyBorder="1"/>
    <xf numFmtId="0" fontId="22" fillId="8" borderId="34" xfId="0" applyFont="1" applyFill="1" applyBorder="1"/>
    <xf numFmtId="0" fontId="24" fillId="6" borderId="0" xfId="0" applyFont="1" applyFill="1" applyBorder="1" applyAlignment="1">
      <alignment horizontal="center"/>
    </xf>
    <xf numFmtId="0" fontId="22" fillId="0" borderId="35" xfId="0" applyFont="1" applyBorder="1" applyAlignment="1">
      <alignment horizontal="left"/>
    </xf>
    <xf numFmtId="0" fontId="22" fillId="0" borderId="35" xfId="0" applyFont="1" applyBorder="1"/>
    <xf numFmtId="1" fontId="38" fillId="0" borderId="0" xfId="0" applyNumberFormat="1" applyFont="1" applyAlignment="1" applyProtection="1">
      <alignment horizontal="center"/>
      <protection hidden="1"/>
    </xf>
    <xf numFmtId="1" fontId="38" fillId="0" borderId="0" xfId="0" applyNumberFormat="1" applyFont="1" applyAlignment="1" applyProtection="1">
      <alignment horizontal="center"/>
    </xf>
    <xf numFmtId="1" fontId="24" fillId="0" borderId="0" xfId="0" applyNumberFormat="1" applyFont="1" applyAlignment="1">
      <alignment horizontal="center"/>
    </xf>
    <xf numFmtId="170" fontId="22" fillId="0" borderId="21" xfId="0" applyNumberFormat="1" applyFont="1" applyBorder="1" applyAlignment="1">
      <alignment horizontal="center"/>
    </xf>
    <xf numFmtId="170" fontId="22" fillId="0" borderId="4" xfId="0" applyNumberFormat="1" applyFont="1" applyBorder="1" applyAlignment="1">
      <alignment horizontal="center"/>
    </xf>
    <xf numFmtId="0" fontId="22" fillId="2" borderId="1" xfId="0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NumberFormat="1" applyFont="1" applyAlignment="1" applyProtection="1">
      <alignment horizontal="center"/>
      <protection hidden="1"/>
    </xf>
    <xf numFmtId="0" fontId="22" fillId="0" borderId="1" xfId="0" applyNumberFormat="1" applyFont="1" applyFill="1" applyBorder="1" applyAlignment="1" applyProtection="1">
      <alignment horizontal="center" vertical="center"/>
    </xf>
    <xf numFmtId="169" fontId="22" fillId="3" borderId="1" xfId="2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169" fontId="22" fillId="0" borderId="21" xfId="2" applyNumberFormat="1" applyFont="1" applyBorder="1" applyAlignment="1" applyProtection="1">
      <alignment horizontal="center"/>
    </xf>
    <xf numFmtId="0" fontId="24" fillId="3" borderId="3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center" vertical="center"/>
    </xf>
    <xf numFmtId="9" fontId="22" fillId="0" borderId="3" xfId="2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3" fontId="22" fillId="0" borderId="19" xfId="0" applyNumberFormat="1" applyFont="1" applyFill="1" applyBorder="1" applyAlignment="1" applyProtection="1">
      <alignment horizontal="center" vertical="center"/>
    </xf>
    <xf numFmtId="17" fontId="22" fillId="0" borderId="28" xfId="0" applyNumberFormat="1" applyFont="1" applyFill="1" applyBorder="1" applyAlignment="1" applyProtection="1">
      <alignment horizontal="center" vertical="center"/>
    </xf>
    <xf numFmtId="1" fontId="22" fillId="0" borderId="19" xfId="0" applyNumberFormat="1" applyFont="1" applyFill="1" applyBorder="1" applyAlignment="1" applyProtection="1">
      <alignment horizontal="center" vertical="center"/>
    </xf>
    <xf numFmtId="1" fontId="22" fillId="0" borderId="25" xfId="0" applyNumberFormat="1" applyFont="1" applyFill="1" applyBorder="1" applyAlignment="1" applyProtection="1">
      <alignment horizontal="center" vertical="center"/>
    </xf>
    <xf numFmtId="17" fontId="22" fillId="0" borderId="24" xfId="0" applyNumberFormat="1" applyFont="1" applyFill="1" applyBorder="1" applyAlignment="1" applyProtection="1">
      <alignment horizontal="center" vertical="center"/>
    </xf>
    <xf numFmtId="1" fontId="22" fillId="0" borderId="22" xfId="0" applyNumberFormat="1" applyFont="1" applyFill="1" applyBorder="1" applyAlignment="1" applyProtection="1">
      <alignment horizontal="center" vertical="center"/>
    </xf>
    <xf numFmtId="17" fontId="22" fillId="0" borderId="2" xfId="0" applyNumberFormat="1" applyFont="1" applyFill="1" applyBorder="1" applyAlignment="1" applyProtection="1">
      <alignment horizontal="center" vertical="center"/>
    </xf>
    <xf numFmtId="17" fontId="22" fillId="0" borderId="21" xfId="0" applyNumberFormat="1" applyFont="1" applyFill="1" applyBorder="1" applyAlignment="1" applyProtection="1">
      <alignment horizontal="center" vertical="center"/>
    </xf>
    <xf numFmtId="17" fontId="22" fillId="2" borderId="2" xfId="0" applyNumberFormat="1" applyFont="1" applyFill="1" applyBorder="1" applyAlignment="1" applyProtection="1">
      <alignment horizontal="center" vertical="center"/>
      <protection locked="0"/>
    </xf>
    <xf numFmtId="17" fontId="22" fillId="2" borderId="29" xfId="0" applyNumberFormat="1" applyFont="1" applyFill="1" applyBorder="1" applyAlignment="1" applyProtection="1">
      <alignment horizontal="center" vertical="center"/>
      <protection locked="0"/>
    </xf>
    <xf numFmtId="17" fontId="22" fillId="2" borderId="21" xfId="0" applyNumberFormat="1" applyFont="1" applyFill="1" applyBorder="1" applyAlignment="1" applyProtection="1">
      <alignment horizontal="center" vertical="center"/>
      <protection locked="0"/>
    </xf>
    <xf numFmtId="0" fontId="24" fillId="3" borderId="13" xfId="0" applyFont="1" applyFill="1" applyBorder="1" applyAlignment="1" applyProtection="1">
      <alignment horizontal="center" vertical="center" wrapText="1"/>
    </xf>
    <xf numFmtId="168" fontId="24" fillId="3" borderId="14" xfId="0" applyNumberFormat="1" applyFont="1" applyFill="1" applyBorder="1" applyAlignment="1" applyProtection="1">
      <alignment horizontal="center" vertical="center" wrapText="1"/>
    </xf>
    <xf numFmtId="0" fontId="24" fillId="3" borderId="15" xfId="0" applyFont="1" applyFill="1" applyBorder="1" applyAlignment="1" applyProtection="1">
      <alignment horizontal="center" vertical="center" wrapText="1"/>
    </xf>
    <xf numFmtId="0" fontId="24" fillId="3" borderId="14" xfId="0" applyFont="1" applyFill="1" applyBorder="1" applyAlignment="1" applyProtection="1">
      <alignment horizontal="center" vertical="center" wrapText="1"/>
    </xf>
    <xf numFmtId="0" fontId="24" fillId="3" borderId="16" xfId="0" applyFont="1" applyFill="1" applyBorder="1" applyAlignment="1" applyProtection="1">
      <alignment horizontal="center" vertical="center" wrapText="1"/>
    </xf>
    <xf numFmtId="0" fontId="24" fillId="3" borderId="26" xfId="0" applyFont="1" applyFill="1" applyBorder="1" applyAlignment="1" applyProtection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center" vertical="center"/>
    </xf>
    <xf numFmtId="0" fontId="24" fillId="3" borderId="27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/>
    </xf>
    <xf numFmtId="17" fontId="22" fillId="0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Protection="1"/>
    <xf numFmtId="0" fontId="22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1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165" fontId="20" fillId="0" borderId="0" xfId="0" applyNumberFormat="1" applyFont="1" applyAlignment="1" applyProtection="1">
      <alignment horizontal="center"/>
    </xf>
    <xf numFmtId="1" fontId="20" fillId="0" borderId="0" xfId="0" applyNumberFormat="1" applyFont="1" applyFill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3" borderId="0" xfId="0" applyFill="1" applyAlignment="1" applyProtection="1">
      <alignment horizontal="left"/>
    </xf>
    <xf numFmtId="0" fontId="24" fillId="0" borderId="0" xfId="0" applyFont="1" applyProtection="1"/>
    <xf numFmtId="0" fontId="0" fillId="0" borderId="0" xfId="0" applyProtection="1"/>
    <xf numFmtId="0" fontId="25" fillId="3" borderId="0" xfId="0" applyFont="1" applyFill="1" applyProtection="1"/>
    <xf numFmtId="0" fontId="22" fillId="3" borderId="0" xfId="0" applyNumberFormat="1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4" fillId="6" borderId="0" xfId="0" applyFont="1" applyFill="1" applyProtection="1"/>
    <xf numFmtId="0" fontId="24" fillId="6" borderId="0" xfId="0" applyFont="1" applyFill="1" applyAlignment="1" applyProtection="1">
      <alignment horizontal="center"/>
    </xf>
    <xf numFmtId="0" fontId="22" fillId="6" borderId="0" xfId="0" applyFont="1" applyFill="1" applyProtection="1"/>
    <xf numFmtId="3" fontId="22" fillId="0" borderId="0" xfId="0" applyNumberFormat="1" applyFont="1" applyAlignment="1" applyProtection="1">
      <alignment horizontal="left"/>
    </xf>
    <xf numFmtId="3" fontId="24" fillId="0" borderId="0" xfId="0" applyNumberFormat="1" applyFont="1" applyAlignment="1" applyProtection="1">
      <alignment horizontal="center"/>
    </xf>
    <xf numFmtId="0" fontId="24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/>
      <protection locked="0"/>
    </xf>
    <xf numFmtId="0" fontId="18" fillId="0" borderId="0" xfId="0" applyFont="1" applyFill="1" applyProtection="1"/>
    <xf numFmtId="0" fontId="0" fillId="3" borderId="0" xfId="0" applyFill="1" applyProtection="1"/>
    <xf numFmtId="0" fontId="24" fillId="0" borderId="0" xfId="0" applyFont="1" applyAlignment="1" applyProtection="1">
      <alignment horizontal="center"/>
    </xf>
    <xf numFmtId="0" fontId="22" fillId="0" borderId="0" xfId="0" applyFont="1" applyProtection="1"/>
    <xf numFmtId="0" fontId="22" fillId="0" borderId="0" xfId="0" applyNumberFormat="1" applyFont="1" applyAlignment="1" applyProtection="1">
      <alignment horizontal="center"/>
    </xf>
    <xf numFmtId="0" fontId="22" fillId="0" borderId="0" xfId="0" applyFont="1" applyBorder="1" applyProtection="1"/>
    <xf numFmtId="0" fontId="22" fillId="2" borderId="0" xfId="0" applyFont="1" applyFill="1" applyProtection="1">
      <protection locked="0"/>
    </xf>
    <xf numFmtId="0" fontId="22" fillId="2" borderId="0" xfId="0" applyFont="1" applyFill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169" fontId="22" fillId="2" borderId="1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Protection="1"/>
    <xf numFmtId="0" fontId="22" fillId="0" borderId="23" xfId="0" applyFont="1" applyBorder="1" applyProtection="1"/>
    <xf numFmtId="0" fontId="24" fillId="0" borderId="31" xfId="0" applyFont="1" applyBorder="1" applyAlignment="1" applyProtection="1">
      <alignment horizontal="center"/>
    </xf>
    <xf numFmtId="0" fontId="24" fillId="0" borderId="32" xfId="0" applyFont="1" applyBorder="1" applyAlignment="1" applyProtection="1">
      <alignment horizontal="center"/>
    </xf>
    <xf numFmtId="0" fontId="24" fillId="0" borderId="33" xfId="0" applyFont="1" applyBorder="1" applyAlignment="1" applyProtection="1">
      <alignment horizontal="center"/>
    </xf>
    <xf numFmtId="0" fontId="22" fillId="0" borderId="36" xfId="0" applyFont="1" applyBorder="1" applyAlignment="1" applyProtection="1">
      <alignment horizontal="left"/>
    </xf>
    <xf numFmtId="0" fontId="0" fillId="0" borderId="37" xfId="0" applyBorder="1" applyProtection="1"/>
    <xf numFmtId="169" fontId="22" fillId="0" borderId="4" xfId="0" applyNumberFormat="1" applyFont="1" applyBorder="1" applyAlignment="1" applyProtection="1">
      <alignment horizontal="center"/>
    </xf>
    <xf numFmtId="170" fontId="22" fillId="0" borderId="4" xfId="0" applyNumberFormat="1" applyFont="1" applyBorder="1" applyAlignment="1" applyProtection="1">
      <alignment horizontal="center"/>
    </xf>
    <xf numFmtId="0" fontId="22" fillId="0" borderId="30" xfId="0" applyNumberFormat="1" applyFont="1" applyBorder="1" applyAlignment="1" applyProtection="1">
      <alignment horizontal="center"/>
    </xf>
    <xf numFmtId="0" fontId="22" fillId="0" borderId="38" xfId="0" applyFont="1" applyBorder="1" applyAlignment="1" applyProtection="1">
      <alignment horizontal="left"/>
    </xf>
    <xf numFmtId="0" fontId="0" fillId="0" borderId="39" xfId="0" applyBorder="1" applyProtection="1"/>
    <xf numFmtId="169" fontId="22" fillId="0" borderId="21" xfId="0" applyNumberFormat="1" applyFont="1" applyBorder="1" applyAlignment="1" applyProtection="1">
      <alignment horizontal="center"/>
    </xf>
    <xf numFmtId="170" fontId="22" fillId="0" borderId="21" xfId="0" applyNumberFormat="1" applyFont="1" applyBorder="1" applyAlignment="1" applyProtection="1">
      <alignment horizontal="center"/>
    </xf>
    <xf numFmtId="0" fontId="22" fillId="0" borderId="22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1" fillId="0" borderId="0" xfId="0" applyFont="1" applyProtection="1"/>
    <xf numFmtId="0" fontId="0" fillId="0" borderId="0" xfId="0" applyFont="1" applyProtection="1"/>
    <xf numFmtId="0" fontId="33" fillId="0" borderId="0" xfId="0" applyFont="1" applyProtection="1"/>
    <xf numFmtId="0" fontId="32" fillId="0" borderId="0" xfId="0" applyFont="1" applyProtection="1"/>
    <xf numFmtId="0" fontId="6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24" fillId="0" borderId="0" xfId="0" applyFont="1" applyFill="1" applyProtection="1"/>
    <xf numFmtId="0" fontId="21" fillId="0" borderId="0" xfId="93" applyProtection="1"/>
    <xf numFmtId="0" fontId="12" fillId="0" borderId="0" xfId="0" applyFont="1" applyProtection="1"/>
    <xf numFmtId="0" fontId="6" fillId="0" borderId="0" xfId="0" applyFont="1" applyBorder="1" applyProtection="1"/>
    <xf numFmtId="0" fontId="24" fillId="0" borderId="7" xfId="0" applyFont="1" applyBorder="1" applyProtection="1"/>
    <xf numFmtId="0" fontId="22" fillId="0" borderId="8" xfId="0" applyFont="1" applyFill="1" applyBorder="1" applyProtection="1"/>
    <xf numFmtId="0" fontId="22" fillId="0" borderId="9" xfId="0" applyFont="1" applyFill="1" applyBorder="1" applyProtection="1"/>
    <xf numFmtId="0" fontId="22" fillId="0" borderId="6" xfId="0" applyFont="1" applyBorder="1" applyProtection="1"/>
    <xf numFmtId="0" fontId="22" fillId="0" borderId="0" xfId="0" applyFont="1" applyFill="1" applyBorder="1" applyProtection="1"/>
    <xf numFmtId="0" fontId="22" fillId="0" borderId="10" xfId="0" applyFont="1" applyFill="1" applyBorder="1" applyProtection="1"/>
    <xf numFmtId="0" fontId="22" fillId="0" borderId="5" xfId="0" applyFont="1" applyBorder="1" applyProtection="1"/>
    <xf numFmtId="0" fontId="22" fillId="0" borderId="11" xfId="0" applyFont="1" applyFill="1" applyBorder="1" applyProtection="1"/>
    <xf numFmtId="0" fontId="22" fillId="0" borderId="12" xfId="0" applyFont="1" applyFill="1" applyBorder="1" applyProtection="1"/>
    <xf numFmtId="0" fontId="6" fillId="0" borderId="0" xfId="0" applyFont="1" applyFill="1" applyBorder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37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2" fillId="0" borderId="0" xfId="0" applyFont="1" applyProtection="1"/>
    <xf numFmtId="0" fontId="24" fillId="0" borderId="0" xfId="0" applyFont="1" applyBorder="1" applyProtection="1"/>
    <xf numFmtId="0" fontId="35" fillId="3" borderId="0" xfId="0" applyFont="1" applyFill="1" applyProtection="1"/>
    <xf numFmtId="0" fontId="40" fillId="3" borderId="0" xfId="0" applyFont="1" applyFill="1" applyProtection="1"/>
    <xf numFmtId="0" fontId="22" fillId="0" borderId="0" xfId="0" quotePrefix="1" applyFont="1" applyProtection="1"/>
    <xf numFmtId="0" fontId="13" fillId="0" borderId="0" xfId="0" applyFont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9" borderId="1" xfId="0" applyFont="1" applyFill="1" applyBorder="1" applyProtection="1"/>
    <xf numFmtId="0" fontId="22" fillId="7" borderId="1" xfId="94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10" fillId="0" borderId="0" xfId="0" applyFont="1" applyProtection="1"/>
    <xf numFmtId="0" fontId="28" fillId="0" borderId="0" xfId="0" applyFont="1" applyProtection="1"/>
    <xf numFmtId="0" fontId="5" fillId="0" borderId="0" xfId="0" applyFont="1" applyProtection="1"/>
    <xf numFmtId="0" fontId="11" fillId="0" borderId="0" xfId="0" applyFont="1" applyProtection="1"/>
    <xf numFmtId="0" fontId="23" fillId="0" borderId="0" xfId="0" applyFont="1" applyProtection="1"/>
    <xf numFmtId="0" fontId="23" fillId="0" borderId="0" xfId="0" applyFont="1" applyFill="1" applyProtection="1"/>
    <xf numFmtId="0" fontId="34" fillId="0" borderId="0" xfId="0" applyFont="1" applyFill="1" applyProtection="1"/>
    <xf numFmtId="0" fontId="11" fillId="0" borderId="0" xfId="0" applyFont="1" applyFill="1" applyProtection="1"/>
    <xf numFmtId="0" fontId="10" fillId="0" borderId="0" xfId="0" applyFont="1" applyAlignment="1" applyProtection="1">
      <alignment horizontal="center"/>
    </xf>
    <xf numFmtId="0" fontId="34" fillId="0" borderId="0" xfId="0" applyFont="1" applyProtection="1"/>
    <xf numFmtId="0" fontId="26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2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1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/>
    </xf>
    <xf numFmtId="0" fontId="21" fillId="0" borderId="0" xfId="93" applyFill="1" applyBorder="1" applyProtection="1"/>
    <xf numFmtId="164" fontId="16" fillId="0" borderId="0" xfId="1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textRotation="90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textRotation="90" wrapText="1"/>
    </xf>
    <xf numFmtId="17" fontId="22" fillId="0" borderId="0" xfId="0" quotePrefix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41" fillId="0" borderId="0" xfId="0" applyFont="1" applyProtection="1"/>
    <xf numFmtId="0" fontId="42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3" fontId="42" fillId="0" borderId="0" xfId="0" applyNumberFormat="1" applyFont="1" applyProtection="1"/>
    <xf numFmtId="3" fontId="22" fillId="0" borderId="0" xfId="0" applyNumberFormat="1" applyFont="1" applyAlignment="1" applyProtection="1">
      <alignment horizontal="center"/>
    </xf>
    <xf numFmtId="3" fontId="41" fillId="0" borderId="0" xfId="0" applyNumberFormat="1" applyFont="1" applyProtection="1"/>
    <xf numFmtId="0" fontId="42" fillId="0" borderId="0" xfId="0" applyFont="1" applyProtection="1"/>
    <xf numFmtId="0" fontId="22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vertical="center" textRotation="90"/>
    </xf>
    <xf numFmtId="0" fontId="0" fillId="0" borderId="0" xfId="0" applyFont="1" applyBorder="1" applyAlignment="1" applyProtection="1">
      <alignment vertical="center" textRotation="90"/>
    </xf>
    <xf numFmtId="3" fontId="2" fillId="0" borderId="0" xfId="0" applyNumberFormat="1" applyFont="1" applyProtection="1"/>
    <xf numFmtId="0" fontId="17" fillId="0" borderId="0" xfId="0" applyFont="1" applyFill="1" applyBorder="1" applyAlignment="1" applyProtection="1">
      <alignment vertical="center" textRotation="90" wrapText="1"/>
    </xf>
    <xf numFmtId="164" fontId="22" fillId="3" borderId="1" xfId="1" applyNumberFormat="1" applyFont="1" applyFill="1" applyBorder="1" applyAlignment="1" applyProtection="1">
      <alignment horizontal="center"/>
    </xf>
    <xf numFmtId="15" fontId="22" fillId="0" borderId="0" xfId="0" quotePrefix="1" applyNumberFormat="1" applyFont="1" applyFill="1" applyAlignment="1" applyProtection="1">
      <alignment horizontal="left"/>
    </xf>
    <xf numFmtId="0" fontId="22" fillId="0" borderId="0" xfId="0" quotePrefix="1" applyNumberFormat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 textRotation="90" wrapText="1"/>
    </xf>
  </cellXfs>
  <cellStyles count="95">
    <cellStyle name="Bad" xfId="94" builtinId="27"/>
    <cellStyle name="Comma" xfId="1" builtinId="3"/>
    <cellStyle name="Comma 2" xfId="3"/>
    <cellStyle name="Comma 3" xfId="7"/>
    <cellStyle name="Currency 2" xfId="8"/>
    <cellStyle name="Euro" xfId="37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Hyperlink" xfId="93" builtinId="8"/>
    <cellStyle name="Normal" xfId="0" builtinId="0"/>
    <cellStyle name="Normal 2" xfId="4"/>
    <cellStyle name="Normal 3" xfId="6"/>
    <cellStyle name="Percent" xfId="2" builtinId="5"/>
    <cellStyle name="Percent 2" xfId="5"/>
    <cellStyle name="Percent 3" xfId="36"/>
  </cellStyles>
  <dxfs count="1434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C000"/>
        </patternFill>
      </fill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3"/>
      </font>
      <fill>
        <patternFill>
          <bgColor rgb="FFFF99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7DC87D"/>
      <color rgb="FFFFFFCC"/>
      <color rgb="FFFFC7CE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Without ESA Financial Support</c:v>
          </c:tx>
          <c:marker>
            <c:symbol val="none"/>
          </c:marker>
          <c:xVal>
            <c:numRef>
              <c:f>Analysis!$K$64:$AE$64</c:f>
              <c:numCache>
                <c:formatCode>General</c:formatCode>
                <c:ptCount val="2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xVal>
          <c:yVal>
            <c:numRef>
              <c:f>Analysis!$K$65:$AE$65</c:f>
              <c:numCache>
                <c:formatCode>General</c:formatCode>
                <c:ptCount val="21"/>
                <c:pt idx="0">
                  <c:v>-95.238095238095241</c:v>
                </c:pt>
                <c:pt idx="1">
                  <c:v>-294.78458049886621</c:v>
                </c:pt>
                <c:pt idx="2">
                  <c:v>-424.36022027858758</c:v>
                </c:pt>
                <c:pt idx="3">
                  <c:v>-424.36022027858758</c:v>
                </c:pt>
                <c:pt idx="4">
                  <c:v>-283.32551031426499</c:v>
                </c:pt>
                <c:pt idx="5">
                  <c:v>-149.00673891967202</c:v>
                </c:pt>
                <c:pt idx="6">
                  <c:v>0.23634040765350051</c:v>
                </c:pt>
                <c:pt idx="7">
                  <c:v>0.23634040765350051</c:v>
                </c:pt>
                <c:pt idx="8">
                  <c:v>0.23634040765350051</c:v>
                </c:pt>
                <c:pt idx="9">
                  <c:v>0.23634040765350051</c:v>
                </c:pt>
                <c:pt idx="10">
                  <c:v>0.23634040765350051</c:v>
                </c:pt>
                <c:pt idx="11">
                  <c:v>0.23634040765350051</c:v>
                </c:pt>
                <c:pt idx="12">
                  <c:v>0.23634040765350051</c:v>
                </c:pt>
                <c:pt idx="13">
                  <c:v>0.23634040765350051</c:v>
                </c:pt>
                <c:pt idx="14">
                  <c:v>0.23634040765350051</c:v>
                </c:pt>
                <c:pt idx="15">
                  <c:v>0.23634040765350051</c:v>
                </c:pt>
                <c:pt idx="16">
                  <c:v>0.23634040765350051</c:v>
                </c:pt>
                <c:pt idx="17">
                  <c:v>0.23634040765350051</c:v>
                </c:pt>
                <c:pt idx="18">
                  <c:v>0.23634040765350051</c:v>
                </c:pt>
                <c:pt idx="19">
                  <c:v>0.23634040765350051</c:v>
                </c:pt>
                <c:pt idx="20">
                  <c:v>0.23634040765350051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F-4B3F-B1A8-7D6F8C62F133}"/>
            </c:ext>
          </c:extLst>
        </c:ser>
        <c:ser>
          <c:idx val="1"/>
          <c:order val="1"/>
          <c:tx>
            <c:v>With ESA Financial Support</c:v>
          </c:tx>
          <c:marker>
            <c:symbol val="none"/>
          </c:marker>
          <c:xVal>
            <c:numRef>
              <c:f>Analysis!$K$64:$AE$64</c:f>
              <c:numCache>
                <c:formatCode>General</c:formatCode>
                <c:ptCount val="21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xVal>
          <c:yVal>
            <c:numRef>
              <c:f>Analysis!$K$66:$AE$66</c:f>
              <c:numCache>
                <c:formatCode>General</c:formatCode>
                <c:ptCount val="21"/>
                <c:pt idx="0">
                  <c:v>-23.80952380952381</c:v>
                </c:pt>
                <c:pt idx="1">
                  <c:v>-96.371882086167801</c:v>
                </c:pt>
                <c:pt idx="2">
                  <c:v>-161.15970197602849</c:v>
                </c:pt>
                <c:pt idx="3">
                  <c:v>-120.02457823643439</c:v>
                </c:pt>
                <c:pt idx="4">
                  <c:v>21.010131727888222</c:v>
                </c:pt>
                <c:pt idx="5">
                  <c:v>155.32890312248119</c:v>
                </c:pt>
                <c:pt idx="6">
                  <c:v>304.57198244980668</c:v>
                </c:pt>
                <c:pt idx="7">
                  <c:v>304.57198244980668</c:v>
                </c:pt>
                <c:pt idx="8">
                  <c:v>304.57198244980668</c:v>
                </c:pt>
                <c:pt idx="9">
                  <c:v>304.57198244980668</c:v>
                </c:pt>
                <c:pt idx="10">
                  <c:v>304.57198244980668</c:v>
                </c:pt>
                <c:pt idx="11">
                  <c:v>304.57198244980668</c:v>
                </c:pt>
                <c:pt idx="12">
                  <c:v>304.57198244980668</c:v>
                </c:pt>
                <c:pt idx="13">
                  <c:v>304.57198244980668</c:v>
                </c:pt>
                <c:pt idx="14">
                  <c:v>304.57198244980668</c:v>
                </c:pt>
                <c:pt idx="15">
                  <c:v>304.57198244980668</c:v>
                </c:pt>
                <c:pt idx="16">
                  <c:v>304.57198244980668</c:v>
                </c:pt>
                <c:pt idx="17">
                  <c:v>304.57198244980668</c:v>
                </c:pt>
                <c:pt idx="18">
                  <c:v>304.57198244980668</c:v>
                </c:pt>
                <c:pt idx="19">
                  <c:v>304.57198244980668</c:v>
                </c:pt>
                <c:pt idx="20">
                  <c:v>304.57198244980668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AF-4B3F-B1A8-7D6F8C62F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06624"/>
        <c:axId val="127708544"/>
      </c:scatterChart>
      <c:valAx>
        <c:axId val="127706624"/>
        <c:scaling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(relative to commercial launch date)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708544"/>
        <c:crosses val="max"/>
        <c:crossBetween val="midCat"/>
      </c:valAx>
      <c:valAx>
        <c:axId val="127708544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Cumulative Discounted Cash Flow</a:t>
                </a:r>
              </a:p>
            </c:rich>
          </c:tx>
          <c:overlay val="0"/>
        </c:title>
        <c:numFmt formatCode="#,##0\ \k&quot;€&quot;" sourceLinked="0"/>
        <c:majorTickMark val="out"/>
        <c:minorTickMark val="none"/>
        <c:tickLblPos val="nextTo"/>
        <c:crossAx val="127706624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0</xdr:rowOff>
    </xdr:from>
    <xdr:to>
      <xdr:col>14</xdr:col>
      <xdr:colOff>178594</xdr:colOff>
      <xdr:row>3</xdr:row>
      <xdr:rowOff>141287</xdr:rowOff>
    </xdr:to>
    <xdr:pic>
      <xdr:nvPicPr>
        <xdr:cNvPr id="7" name="Picture 6" descr="ESA Dark Blu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0"/>
          <a:ext cx="2321719" cy="103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50</xdr:row>
      <xdr:rowOff>28576</xdr:rowOff>
    </xdr:from>
    <xdr:to>
      <xdr:col>14</xdr:col>
      <xdr:colOff>123825</xdr:colOff>
      <xdr:row>62</xdr:row>
      <xdr:rowOff>142614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9839326"/>
          <a:ext cx="7591425" cy="2400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63</xdr:row>
      <xdr:rowOff>33336</xdr:rowOff>
    </xdr:from>
    <xdr:to>
      <xdr:col>9</xdr:col>
      <xdr:colOff>333375</xdr:colOff>
      <xdr:row>85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e%20Castorina/Documents/ESA/Technical%20Material/Business%20Model-Two%20Way%20Satellite%20Market%20Tool%20EuroConsult%20Files/Two-Way%20Satellite%20Market%20Survey%20-%20Feature%20Evaluation%20Too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ssumptions"/>
      <sheetName val="segments"/>
      <sheetName val="features"/>
      <sheetName val="subscribers"/>
      <sheetName val="OPEX"/>
      <sheetName val="CAPEX"/>
      <sheetName val="income statement"/>
      <sheetName val="graphical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sr.esa.int/license/esa-software-community-license-type-3-v1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S134"/>
  <sheetViews>
    <sheetView showGridLines="0" tabSelected="1" zoomScaleNormal="100" workbookViewId="0">
      <selection activeCell="C65" sqref="C65"/>
    </sheetView>
  </sheetViews>
  <sheetFormatPr defaultColWidth="8.85546875" defaultRowHeight="12.75" x14ac:dyDescent="0.2"/>
  <cols>
    <col min="1" max="1" width="4.42578125" style="193" customWidth="1"/>
    <col min="2" max="2" width="8.85546875" style="134"/>
    <col min="3" max="3" width="11.7109375" style="134" customWidth="1"/>
    <col min="4" max="4" width="5.140625" style="134" customWidth="1"/>
    <col min="5" max="5" width="8.85546875" style="134"/>
    <col min="6" max="6" width="10.7109375" style="134" customWidth="1"/>
    <col min="7" max="8" width="8.85546875" style="134"/>
    <col min="9" max="9" width="11.85546875" style="134" customWidth="1"/>
    <col min="10" max="10" width="10.28515625" style="134" customWidth="1"/>
    <col min="11" max="16384" width="8.85546875" style="134"/>
  </cols>
  <sheetData>
    <row r="1" spans="1:18" ht="28.5" x14ac:dyDescent="0.45">
      <c r="A1" s="132"/>
      <c r="B1" s="91"/>
      <c r="C1" s="133" t="s">
        <v>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8" ht="26.25" x14ac:dyDescent="0.4">
      <c r="A2" s="132"/>
      <c r="B2" s="91"/>
      <c r="C2" s="135" t="s">
        <v>48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8" ht="15" customHeight="1" x14ac:dyDescent="0.2">
      <c r="A3" s="132"/>
      <c r="B3" s="91"/>
      <c r="C3" s="91"/>
      <c r="D3" s="91"/>
      <c r="E3" s="91"/>
      <c r="F3" s="91"/>
      <c r="G3" s="91"/>
      <c r="H3" s="91"/>
      <c r="I3" s="91"/>
      <c r="J3" s="91"/>
      <c r="K3" s="94"/>
      <c r="L3" s="91"/>
      <c r="M3" s="91"/>
      <c r="N3" s="91"/>
      <c r="O3" s="91"/>
      <c r="P3" s="91"/>
    </row>
    <row r="4" spans="1:18" ht="15" customHeight="1" x14ac:dyDescent="0.2">
      <c r="A4" s="13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R4" s="94"/>
    </row>
    <row r="5" spans="1:18" ht="15" customHeight="1" x14ac:dyDescent="0.25">
      <c r="A5" s="132"/>
      <c r="B5" s="91"/>
      <c r="C5" s="109" t="s">
        <v>5</v>
      </c>
      <c r="D5" s="109"/>
      <c r="E5" s="109"/>
      <c r="F5" s="109"/>
      <c r="G5" s="109"/>
      <c r="H5" s="109"/>
      <c r="I5" s="109"/>
      <c r="J5" s="136"/>
      <c r="K5" s="91"/>
      <c r="L5" s="91"/>
      <c r="M5" s="91"/>
      <c r="N5" s="91"/>
      <c r="O5" s="91"/>
      <c r="P5" s="91"/>
    </row>
    <row r="6" spans="1:18" ht="15" customHeight="1" x14ac:dyDescent="0.25">
      <c r="A6" s="132"/>
      <c r="B6" s="91"/>
      <c r="C6" s="109" t="s">
        <v>49</v>
      </c>
      <c r="D6" s="109"/>
      <c r="E6" s="109"/>
      <c r="F6" s="109"/>
      <c r="G6" s="109"/>
      <c r="H6" s="109"/>
      <c r="I6" s="109"/>
      <c r="J6" s="136"/>
      <c r="K6" s="91"/>
      <c r="L6" s="91"/>
      <c r="M6" s="91"/>
      <c r="N6" s="91"/>
      <c r="O6" s="109"/>
      <c r="P6" s="91"/>
    </row>
    <row r="7" spans="1:18" ht="15" customHeight="1" x14ac:dyDescent="0.25">
      <c r="A7" s="132"/>
      <c r="B7" s="91"/>
      <c r="C7" s="109"/>
      <c r="D7" s="109"/>
      <c r="E7" s="109"/>
      <c r="F7" s="109"/>
      <c r="G7" s="109"/>
      <c r="H7" s="109"/>
      <c r="I7" s="109"/>
      <c r="J7" s="136"/>
      <c r="K7" s="91"/>
      <c r="L7" s="91"/>
      <c r="M7" s="91"/>
      <c r="N7" s="91"/>
      <c r="O7" s="91"/>
      <c r="P7" s="91"/>
    </row>
    <row r="8" spans="1:18" ht="15" customHeight="1" x14ac:dyDescent="0.25">
      <c r="A8" s="132"/>
      <c r="B8" s="91"/>
      <c r="C8" s="109" t="s">
        <v>6</v>
      </c>
      <c r="D8" s="109"/>
      <c r="E8" s="109"/>
      <c r="F8" s="109"/>
      <c r="G8" s="109"/>
      <c r="H8" s="109"/>
      <c r="I8" s="109"/>
      <c r="J8" s="109"/>
      <c r="K8" s="91"/>
      <c r="L8" s="91"/>
      <c r="M8" s="91"/>
      <c r="N8" s="91"/>
      <c r="O8" s="91"/>
      <c r="P8" s="91"/>
    </row>
    <row r="9" spans="1:18" ht="15" customHeight="1" x14ac:dyDescent="0.25">
      <c r="A9" s="132"/>
      <c r="B9" s="91"/>
      <c r="C9" s="109" t="s">
        <v>46</v>
      </c>
      <c r="D9" s="109"/>
      <c r="E9" s="109"/>
      <c r="F9" s="109"/>
      <c r="G9" s="109"/>
      <c r="H9" s="109"/>
      <c r="I9" s="109"/>
      <c r="J9" s="109"/>
      <c r="K9" s="91"/>
      <c r="L9" s="91"/>
      <c r="M9" s="91"/>
      <c r="N9" s="91"/>
      <c r="O9" s="91"/>
      <c r="P9" s="91"/>
    </row>
    <row r="10" spans="1:18" ht="15" customHeight="1" x14ac:dyDescent="0.25">
      <c r="A10" s="132"/>
      <c r="B10" s="91"/>
      <c r="C10" s="109" t="s">
        <v>47</v>
      </c>
      <c r="D10" s="109"/>
      <c r="E10" s="109"/>
      <c r="F10" s="109"/>
      <c r="G10" s="109"/>
      <c r="H10" s="109"/>
      <c r="I10" s="109"/>
      <c r="J10" s="109"/>
      <c r="K10" s="91"/>
      <c r="L10" s="91"/>
      <c r="M10" s="91"/>
      <c r="N10" s="91"/>
      <c r="O10" s="91"/>
      <c r="P10" s="91"/>
    </row>
    <row r="11" spans="1:18" ht="15" customHeight="1" x14ac:dyDescent="0.2">
      <c r="A11" s="132"/>
      <c r="B11" s="137"/>
      <c r="C11" s="91"/>
      <c r="D11" s="137"/>
      <c r="E11" s="137"/>
      <c r="F11" s="137"/>
      <c r="G11" s="137"/>
      <c r="H11" s="91"/>
      <c r="I11" s="91"/>
      <c r="J11" s="91"/>
      <c r="K11" s="91"/>
      <c r="L11" s="91"/>
      <c r="M11" s="91"/>
      <c r="N11" s="91"/>
      <c r="O11" s="91"/>
      <c r="P11" s="91"/>
    </row>
    <row r="12" spans="1:18" ht="15" customHeight="1" x14ac:dyDescent="0.25">
      <c r="A12" s="132"/>
      <c r="B12" s="137"/>
      <c r="C12" s="109" t="s">
        <v>60</v>
      </c>
      <c r="D12" s="137"/>
      <c r="E12" s="137"/>
      <c r="F12" s="137"/>
      <c r="G12" s="137"/>
      <c r="H12" s="91"/>
      <c r="I12" s="91"/>
      <c r="J12" s="91"/>
      <c r="K12" s="91"/>
      <c r="L12" s="91"/>
      <c r="M12" s="91"/>
      <c r="N12" s="91"/>
      <c r="O12" s="91"/>
      <c r="P12" s="91"/>
    </row>
    <row r="13" spans="1:18" ht="15" customHeight="1" x14ac:dyDescent="0.25">
      <c r="A13" s="132"/>
      <c r="B13" s="137"/>
      <c r="C13" s="109" t="s">
        <v>62</v>
      </c>
      <c r="D13" s="137"/>
      <c r="E13" s="137"/>
      <c r="F13" s="137"/>
      <c r="G13" s="137"/>
      <c r="H13" s="91"/>
      <c r="I13" s="91"/>
      <c r="J13" s="91"/>
      <c r="K13" s="91"/>
      <c r="L13" s="91"/>
      <c r="M13" s="91"/>
      <c r="N13" s="91"/>
      <c r="O13" s="91"/>
      <c r="P13" s="91"/>
    </row>
    <row r="14" spans="1:18" ht="15" customHeight="1" x14ac:dyDescent="0.25">
      <c r="A14" s="132"/>
      <c r="B14" s="137"/>
      <c r="C14" s="109" t="s">
        <v>61</v>
      </c>
      <c r="D14" s="137"/>
      <c r="E14" s="137"/>
      <c r="F14" s="137"/>
      <c r="G14" s="137"/>
      <c r="H14" s="91"/>
      <c r="I14" s="91"/>
      <c r="J14" s="91"/>
      <c r="K14" s="91"/>
      <c r="L14" s="91"/>
      <c r="M14" s="91"/>
      <c r="N14" s="91"/>
      <c r="O14" s="91"/>
      <c r="P14" s="91"/>
    </row>
    <row r="15" spans="1:18" ht="15" customHeight="1" x14ac:dyDescent="0.2">
      <c r="A15" s="138"/>
      <c r="B15" s="137"/>
      <c r="C15" s="91"/>
      <c r="D15" s="137"/>
      <c r="E15" s="137"/>
      <c r="F15" s="137"/>
      <c r="G15" s="137"/>
      <c r="H15" s="91"/>
      <c r="I15" s="91"/>
      <c r="J15" s="91"/>
      <c r="K15" s="91"/>
      <c r="L15" s="91"/>
      <c r="M15" s="91"/>
      <c r="N15" s="91"/>
      <c r="O15" s="91"/>
      <c r="P15" s="91"/>
    </row>
    <row r="16" spans="1:18" ht="15" customHeight="1" x14ac:dyDescent="0.25">
      <c r="A16" s="132"/>
      <c r="B16" s="137"/>
      <c r="C16" s="139" t="s">
        <v>134</v>
      </c>
      <c r="D16" s="137"/>
      <c r="E16" s="137"/>
      <c r="F16" s="140" t="s">
        <v>54</v>
      </c>
      <c r="G16" s="137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5" customHeight="1" x14ac:dyDescent="0.25">
      <c r="A17" s="132"/>
      <c r="B17" s="137"/>
      <c r="C17" s="229">
        <v>43873</v>
      </c>
      <c r="D17" s="230"/>
      <c r="E17" s="137"/>
      <c r="F17" s="137"/>
      <c r="G17" s="137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5" customHeight="1" x14ac:dyDescent="0.25">
      <c r="A18" s="91"/>
      <c r="B18" s="91"/>
      <c r="C18" s="141"/>
      <c r="D18" s="142"/>
      <c r="E18" s="142"/>
      <c r="F18" s="142"/>
      <c r="G18" s="142"/>
      <c r="H18" s="142"/>
      <c r="I18" s="142"/>
      <c r="J18" s="91"/>
      <c r="K18" s="91"/>
      <c r="L18" s="91"/>
      <c r="M18" s="91"/>
      <c r="N18" s="91"/>
      <c r="O18" s="91"/>
      <c r="P18" s="91"/>
    </row>
    <row r="19" spans="1:16" ht="15" customHeight="1" thickBot="1" x14ac:dyDescent="0.3">
      <c r="A19" s="91"/>
      <c r="B19" s="91"/>
      <c r="C19" s="141"/>
      <c r="D19" s="142"/>
      <c r="E19" s="142"/>
      <c r="F19" s="142"/>
      <c r="G19" s="142"/>
      <c r="H19" s="142"/>
      <c r="I19" s="142"/>
      <c r="J19" s="91"/>
      <c r="K19" s="91"/>
      <c r="L19" s="91"/>
      <c r="M19" s="91"/>
      <c r="N19" s="91"/>
      <c r="O19" s="91"/>
      <c r="P19" s="91"/>
    </row>
    <row r="20" spans="1:16" ht="15" customHeight="1" thickTop="1" x14ac:dyDescent="0.25">
      <c r="A20" s="91"/>
      <c r="B20" s="91"/>
      <c r="C20" s="143" t="s">
        <v>1</v>
      </c>
      <c r="D20" s="144"/>
      <c r="E20" s="144"/>
      <c r="F20" s="144"/>
      <c r="G20" s="144"/>
      <c r="H20" s="144"/>
      <c r="I20" s="144"/>
      <c r="J20" s="145"/>
      <c r="K20" s="91"/>
      <c r="L20" s="91"/>
      <c r="M20" s="91"/>
      <c r="N20" s="91"/>
      <c r="O20" s="91"/>
      <c r="P20" s="91"/>
    </row>
    <row r="21" spans="1:16" ht="15" customHeight="1" x14ac:dyDescent="0.25">
      <c r="A21" s="132"/>
      <c r="B21" s="91"/>
      <c r="C21" s="146" t="s">
        <v>7</v>
      </c>
      <c r="D21" s="147"/>
      <c r="E21" s="147"/>
      <c r="F21" s="147"/>
      <c r="G21" s="147"/>
      <c r="H21" s="147"/>
      <c r="I21" s="147"/>
      <c r="J21" s="148"/>
      <c r="K21" s="91"/>
      <c r="L21" s="91"/>
      <c r="M21" s="91"/>
      <c r="N21" s="91"/>
      <c r="O21" s="91"/>
      <c r="P21" s="91"/>
    </row>
    <row r="22" spans="1:16" ht="15" customHeight="1" x14ac:dyDescent="0.25">
      <c r="A22" s="132"/>
      <c r="B22" s="91"/>
      <c r="C22" s="146" t="s">
        <v>0</v>
      </c>
      <c r="D22" s="147"/>
      <c r="E22" s="147"/>
      <c r="F22" s="147"/>
      <c r="G22" s="147"/>
      <c r="H22" s="147"/>
      <c r="I22" s="147"/>
      <c r="J22" s="148"/>
      <c r="K22" s="91"/>
      <c r="L22" s="91"/>
      <c r="M22" s="91"/>
      <c r="N22" s="91"/>
      <c r="O22" s="91"/>
      <c r="P22" s="91"/>
    </row>
    <row r="23" spans="1:16" ht="15" customHeight="1" thickBot="1" x14ac:dyDescent="0.3">
      <c r="A23" s="132"/>
      <c r="B23" s="91"/>
      <c r="C23" s="149" t="s">
        <v>8</v>
      </c>
      <c r="D23" s="150"/>
      <c r="E23" s="150"/>
      <c r="F23" s="150"/>
      <c r="G23" s="150"/>
      <c r="H23" s="150"/>
      <c r="I23" s="150"/>
      <c r="J23" s="151"/>
      <c r="K23" s="91"/>
      <c r="L23" s="91"/>
      <c r="M23" s="91"/>
      <c r="N23" s="91"/>
      <c r="O23" s="91"/>
      <c r="P23" s="91"/>
    </row>
    <row r="24" spans="1:16" ht="15" customHeight="1" thickTop="1" x14ac:dyDescent="0.2">
      <c r="A24" s="132"/>
      <c r="B24" s="91"/>
      <c r="C24" s="142"/>
      <c r="D24" s="152"/>
      <c r="E24" s="152"/>
      <c r="F24" s="152"/>
      <c r="G24" s="152"/>
      <c r="H24" s="152"/>
      <c r="I24" s="152"/>
      <c r="J24" s="91"/>
      <c r="K24" s="91"/>
      <c r="L24" s="91"/>
      <c r="M24" s="91"/>
      <c r="N24" s="91"/>
      <c r="O24" s="91"/>
      <c r="P24" s="91"/>
    </row>
    <row r="25" spans="1:16" ht="15" customHeight="1" x14ac:dyDescent="0.2">
      <c r="A25" s="132"/>
      <c r="B25" s="91"/>
      <c r="C25" s="142"/>
      <c r="D25" s="152"/>
      <c r="E25" s="152"/>
      <c r="F25" s="152"/>
      <c r="G25" s="152"/>
      <c r="H25" s="152"/>
      <c r="I25" s="152"/>
      <c r="J25" s="91"/>
      <c r="K25" s="91"/>
      <c r="L25" s="91"/>
      <c r="M25" s="91"/>
      <c r="N25" s="91"/>
      <c r="O25" s="91"/>
      <c r="P25" s="91"/>
    </row>
    <row r="26" spans="1:16" ht="15" customHeight="1" x14ac:dyDescent="0.2">
      <c r="A26" s="132"/>
      <c r="B26" s="91"/>
      <c r="C26" s="142"/>
      <c r="D26" s="137"/>
      <c r="E26" s="137"/>
      <c r="F26" s="137"/>
      <c r="G26" s="137"/>
      <c r="H26" s="137"/>
      <c r="I26" s="137"/>
      <c r="J26" s="91"/>
      <c r="K26" s="91"/>
      <c r="L26" s="91"/>
      <c r="M26" s="91"/>
      <c r="N26" s="91"/>
      <c r="O26" s="91"/>
      <c r="P26" s="91"/>
    </row>
    <row r="27" spans="1:16" s="154" customFormat="1" ht="15" customHeight="1" x14ac:dyDescent="0.25">
      <c r="A27" s="153"/>
      <c r="C27" s="155" t="s">
        <v>50</v>
      </c>
      <c r="D27" s="156"/>
      <c r="E27" s="156"/>
      <c r="F27" s="156"/>
      <c r="G27" s="156"/>
      <c r="H27" s="156"/>
      <c r="I27" s="156"/>
      <c r="J27" s="156"/>
    </row>
    <row r="28" spans="1:16" ht="15" customHeight="1" x14ac:dyDescent="0.25">
      <c r="A28" s="91"/>
      <c r="B28" s="15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58"/>
      <c r="N28" s="91"/>
      <c r="O28" s="91"/>
      <c r="P28" s="91"/>
    </row>
    <row r="29" spans="1:16" ht="15" customHeight="1" x14ac:dyDescent="0.25">
      <c r="A29" s="91"/>
      <c r="C29" s="109" t="s">
        <v>52</v>
      </c>
      <c r="D29" s="159"/>
      <c r="E29" s="109"/>
      <c r="F29" s="109"/>
      <c r="G29" s="109"/>
      <c r="H29" s="109"/>
      <c r="I29" s="109"/>
      <c r="J29" s="109"/>
      <c r="K29" s="109"/>
      <c r="L29" s="109"/>
      <c r="M29" s="158"/>
      <c r="N29" s="91"/>
      <c r="O29" s="91"/>
      <c r="P29" s="91"/>
    </row>
    <row r="30" spans="1:16" ht="15" customHeight="1" x14ac:dyDescent="0.25">
      <c r="A30" s="91"/>
      <c r="C30" s="160" t="s">
        <v>121</v>
      </c>
      <c r="D30" s="159"/>
      <c r="E30" s="109"/>
      <c r="F30" s="109"/>
      <c r="G30" s="109"/>
      <c r="H30" s="109"/>
      <c r="I30" s="109"/>
      <c r="J30" s="109"/>
      <c r="K30" s="109"/>
      <c r="L30" s="109"/>
      <c r="M30" s="158"/>
      <c r="N30" s="91"/>
      <c r="O30" s="91"/>
      <c r="P30" s="91"/>
    </row>
    <row r="31" spans="1:16" ht="15" customHeight="1" x14ac:dyDescent="0.25">
      <c r="A31" s="91"/>
      <c r="C31" s="161"/>
      <c r="D31" s="159"/>
      <c r="E31" s="109"/>
      <c r="F31" s="109"/>
      <c r="G31" s="109"/>
      <c r="H31" s="109"/>
      <c r="I31" s="109"/>
      <c r="J31" s="109"/>
      <c r="K31" s="109"/>
      <c r="L31" s="109"/>
      <c r="M31" s="158"/>
      <c r="N31" s="91"/>
      <c r="O31" s="91"/>
      <c r="P31" s="91"/>
    </row>
    <row r="32" spans="1:16" ht="15" customHeight="1" x14ac:dyDescent="0.25">
      <c r="A32" s="91"/>
      <c r="C32" s="93" t="s">
        <v>119</v>
      </c>
      <c r="D32" s="159"/>
      <c r="E32" s="109"/>
      <c r="F32" s="109"/>
      <c r="G32" s="109"/>
      <c r="H32" s="109"/>
      <c r="I32" s="109"/>
      <c r="J32" s="109"/>
      <c r="K32" s="109"/>
      <c r="L32" s="109"/>
      <c r="M32" s="158"/>
      <c r="N32" s="91"/>
      <c r="O32" s="91"/>
      <c r="P32" s="91"/>
    </row>
    <row r="33" spans="1:16" ht="15" customHeight="1" x14ac:dyDescent="0.25">
      <c r="A33" s="91"/>
      <c r="C33" s="109" t="s">
        <v>53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58"/>
      <c r="N33" s="91"/>
      <c r="O33" s="91"/>
      <c r="P33" s="91"/>
    </row>
    <row r="34" spans="1:16" ht="15" customHeight="1" x14ac:dyDescent="0.25">
      <c r="A34" s="91"/>
      <c r="C34" s="162" t="s">
        <v>107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58"/>
      <c r="N34" s="91"/>
      <c r="O34" s="91"/>
      <c r="P34" s="91"/>
    </row>
    <row r="35" spans="1:16" ht="15" customHeight="1" x14ac:dyDescent="0.25">
      <c r="A35" s="91"/>
      <c r="C35" s="162" t="s">
        <v>108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58"/>
      <c r="N35" s="91"/>
      <c r="O35" s="91"/>
      <c r="P35" s="91"/>
    </row>
    <row r="36" spans="1:16" ht="15" customHeight="1" x14ac:dyDescent="0.25">
      <c r="A36" s="91"/>
      <c r="C36" s="162" t="s">
        <v>109</v>
      </c>
      <c r="D36" s="94"/>
      <c r="E36" s="109"/>
      <c r="F36" s="109"/>
      <c r="G36" s="109"/>
      <c r="H36" s="109"/>
      <c r="I36" s="109"/>
      <c r="J36" s="109"/>
      <c r="K36" s="109"/>
      <c r="L36" s="109"/>
      <c r="M36" s="158"/>
      <c r="N36" s="91"/>
      <c r="O36" s="91"/>
      <c r="P36" s="91"/>
    </row>
    <row r="37" spans="1:16" ht="15" customHeight="1" x14ac:dyDescent="0.25">
      <c r="A37" s="91"/>
      <c r="C37" s="162" t="s">
        <v>110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58"/>
      <c r="N37" s="91"/>
      <c r="O37" s="91"/>
      <c r="P37" s="91"/>
    </row>
    <row r="38" spans="1:16" ht="15" customHeight="1" x14ac:dyDescent="0.25">
      <c r="A38" s="91"/>
      <c r="C38" s="162"/>
      <c r="D38" s="109"/>
      <c r="E38" s="109"/>
      <c r="F38" s="109"/>
      <c r="G38" s="109"/>
      <c r="H38" s="109"/>
      <c r="I38" s="109"/>
      <c r="J38" s="109"/>
      <c r="K38" s="109"/>
      <c r="L38" s="109"/>
      <c r="M38" s="158"/>
      <c r="N38" s="91"/>
      <c r="O38" s="91"/>
      <c r="P38" s="91"/>
    </row>
    <row r="39" spans="1:16" ht="15" customHeight="1" x14ac:dyDescent="0.25">
      <c r="A39" s="91"/>
      <c r="C39" s="162" t="s">
        <v>126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58"/>
      <c r="N39" s="91"/>
      <c r="O39" s="91"/>
      <c r="P39" s="91"/>
    </row>
    <row r="40" spans="1:16" ht="15" customHeight="1" x14ac:dyDescent="0.25">
      <c r="A40" s="91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58"/>
      <c r="N40" s="91"/>
      <c r="O40" s="91"/>
      <c r="P40" s="91"/>
    </row>
    <row r="41" spans="1:16" ht="12.75" customHeight="1" x14ac:dyDescent="0.25">
      <c r="A41" s="91"/>
      <c r="C41" s="109" t="s">
        <v>127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58"/>
      <c r="N41" s="91"/>
      <c r="O41" s="91"/>
      <c r="P41" s="91"/>
    </row>
    <row r="42" spans="1:16" ht="15" x14ac:dyDescent="0.25">
      <c r="A42" s="163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58"/>
      <c r="N42" s="91"/>
      <c r="O42" s="91"/>
      <c r="P42" s="91"/>
    </row>
    <row r="43" spans="1:16" ht="15" x14ac:dyDescent="0.25">
      <c r="A43" s="163"/>
      <c r="C43" s="164">
        <v>123</v>
      </c>
      <c r="D43" s="109" t="s">
        <v>112</v>
      </c>
      <c r="E43" s="109"/>
      <c r="F43" s="109"/>
      <c r="G43" s="109"/>
      <c r="H43" s="109"/>
      <c r="I43" s="109"/>
      <c r="J43" s="109"/>
      <c r="K43" s="109"/>
      <c r="L43" s="109"/>
      <c r="M43" s="158"/>
      <c r="N43" s="91"/>
      <c r="O43" s="91"/>
      <c r="P43" s="91"/>
    </row>
    <row r="44" spans="1:16" ht="15" x14ac:dyDescent="0.25">
      <c r="A44" s="163"/>
      <c r="C44" s="165">
        <v>123</v>
      </c>
      <c r="D44" s="109" t="s">
        <v>111</v>
      </c>
      <c r="E44" s="109"/>
      <c r="F44" s="109"/>
      <c r="G44" s="109"/>
      <c r="H44" s="109"/>
      <c r="I44" s="109"/>
      <c r="J44" s="109"/>
      <c r="K44" s="109"/>
      <c r="L44" s="109"/>
      <c r="M44" s="158"/>
      <c r="N44" s="91"/>
      <c r="O44" s="91"/>
      <c r="P44" s="91"/>
    </row>
    <row r="45" spans="1:16" ht="15" x14ac:dyDescent="0.25">
      <c r="A45" s="163"/>
      <c r="C45" s="166"/>
      <c r="D45" s="109" t="s">
        <v>113</v>
      </c>
      <c r="E45" s="109"/>
      <c r="F45" s="109"/>
      <c r="G45" s="109"/>
      <c r="H45" s="109"/>
      <c r="I45" s="109"/>
      <c r="J45" s="109"/>
      <c r="K45" s="109"/>
      <c r="L45" s="109"/>
      <c r="M45" s="158"/>
      <c r="N45" s="91"/>
      <c r="O45" s="91"/>
      <c r="P45" s="91"/>
    </row>
    <row r="46" spans="1:16" ht="15" x14ac:dyDescent="0.25">
      <c r="A46" s="163"/>
      <c r="C46" s="167">
        <v>123</v>
      </c>
      <c r="D46" s="109" t="s">
        <v>135</v>
      </c>
      <c r="E46" s="109"/>
      <c r="F46" s="109"/>
      <c r="G46" s="109"/>
      <c r="H46" s="109"/>
      <c r="I46" s="109"/>
      <c r="J46" s="109"/>
      <c r="K46" s="109"/>
      <c r="L46" s="109"/>
      <c r="M46" s="158"/>
      <c r="N46" s="91"/>
      <c r="O46" s="91"/>
      <c r="P46" s="91"/>
    </row>
    <row r="47" spans="1:16" ht="15" x14ac:dyDescent="0.25">
      <c r="A47" s="163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58"/>
      <c r="N47" s="91"/>
      <c r="O47" s="91"/>
      <c r="P47" s="91"/>
    </row>
    <row r="48" spans="1:16" ht="15" x14ac:dyDescent="0.25">
      <c r="A48" s="163"/>
      <c r="C48" s="109" t="s">
        <v>129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58"/>
      <c r="N48" s="91"/>
      <c r="O48" s="91"/>
      <c r="P48" s="91"/>
    </row>
    <row r="49" spans="1:16" ht="15" x14ac:dyDescent="0.25">
      <c r="A49" s="163"/>
      <c r="C49" s="109" t="s">
        <v>136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58"/>
      <c r="N49" s="91"/>
      <c r="O49" s="91"/>
      <c r="P49" s="91"/>
    </row>
    <row r="50" spans="1:16" ht="15" x14ac:dyDescent="0.25">
      <c r="A50" s="163"/>
      <c r="C50" s="109" t="s">
        <v>137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58"/>
      <c r="N50" s="91"/>
      <c r="O50" s="91"/>
      <c r="P50" s="91"/>
    </row>
    <row r="51" spans="1:16" ht="15" x14ac:dyDescent="0.25">
      <c r="A51" s="16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58"/>
      <c r="N51" s="91"/>
      <c r="O51" s="91"/>
      <c r="P51" s="91"/>
    </row>
    <row r="52" spans="1:16" ht="15" x14ac:dyDescent="0.25">
      <c r="A52" s="163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58"/>
      <c r="N52" s="91"/>
      <c r="O52" s="91"/>
      <c r="P52" s="91"/>
    </row>
    <row r="53" spans="1:16" ht="15" x14ac:dyDescent="0.25">
      <c r="A53" s="163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58"/>
      <c r="N53" s="91"/>
      <c r="O53" s="91"/>
      <c r="P53" s="91"/>
    </row>
    <row r="54" spans="1:16" ht="15" x14ac:dyDescent="0.25">
      <c r="A54" s="16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58"/>
      <c r="N54" s="91"/>
      <c r="O54" s="91"/>
      <c r="P54" s="91"/>
    </row>
    <row r="55" spans="1:16" ht="15" x14ac:dyDescent="0.25">
      <c r="A55" s="16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58"/>
      <c r="N55" s="91"/>
      <c r="O55" s="91"/>
      <c r="P55" s="91"/>
    </row>
    <row r="56" spans="1:16" ht="15" x14ac:dyDescent="0.25">
      <c r="A56" s="16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58"/>
      <c r="N56" s="91"/>
      <c r="O56" s="91"/>
      <c r="P56" s="91"/>
    </row>
    <row r="57" spans="1:16" ht="15" x14ac:dyDescent="0.25">
      <c r="A57" s="163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58"/>
      <c r="N57" s="91"/>
      <c r="O57" s="91"/>
      <c r="P57" s="91"/>
    </row>
    <row r="58" spans="1:16" ht="15" x14ac:dyDescent="0.25">
      <c r="A58" s="16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58"/>
      <c r="N58" s="91"/>
      <c r="O58" s="91"/>
      <c r="P58" s="91"/>
    </row>
    <row r="59" spans="1:16" ht="15" x14ac:dyDescent="0.25">
      <c r="A59" s="163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58"/>
      <c r="N59" s="91"/>
      <c r="O59" s="91"/>
      <c r="P59" s="91"/>
    </row>
    <row r="60" spans="1:16" ht="15" x14ac:dyDescent="0.25">
      <c r="A60" s="163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58"/>
      <c r="N60" s="91"/>
      <c r="O60" s="91"/>
      <c r="P60" s="91"/>
    </row>
    <row r="61" spans="1:16" ht="15" x14ac:dyDescent="0.25">
      <c r="A61" s="163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58"/>
      <c r="N61" s="91"/>
      <c r="O61" s="91"/>
      <c r="P61" s="91"/>
    </row>
    <row r="62" spans="1:16" ht="15" x14ac:dyDescent="0.25">
      <c r="A62" s="163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58"/>
      <c r="N62" s="91"/>
      <c r="O62" s="91"/>
      <c r="P62" s="91"/>
    </row>
    <row r="63" spans="1:16" ht="15" x14ac:dyDescent="0.25">
      <c r="A63" s="163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58"/>
      <c r="N63" s="91"/>
      <c r="O63" s="91"/>
      <c r="P63" s="91"/>
    </row>
    <row r="64" spans="1:16" ht="15" x14ac:dyDescent="0.25">
      <c r="A64" s="163"/>
      <c r="C64" s="109" t="s">
        <v>138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58"/>
      <c r="N64" s="91"/>
      <c r="O64" s="91"/>
      <c r="P64" s="91"/>
    </row>
    <row r="65" spans="1:16" ht="15" x14ac:dyDescent="0.25">
      <c r="A65" s="163"/>
      <c r="C65" s="109" t="s">
        <v>139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58"/>
      <c r="N65" s="91"/>
      <c r="O65" s="91"/>
      <c r="P65" s="91"/>
    </row>
    <row r="66" spans="1:16" ht="15" x14ac:dyDescent="0.25">
      <c r="A66" s="163"/>
      <c r="C66" s="109" t="s">
        <v>140</v>
      </c>
      <c r="D66" s="109"/>
      <c r="E66" s="109"/>
      <c r="F66" s="109"/>
      <c r="H66" s="109"/>
      <c r="I66" s="109"/>
      <c r="J66" s="109"/>
      <c r="K66" s="109"/>
      <c r="L66" s="109"/>
      <c r="M66" s="158"/>
      <c r="N66" s="91"/>
      <c r="O66" s="91"/>
      <c r="P66" s="91"/>
    </row>
    <row r="67" spans="1:16" ht="15" x14ac:dyDescent="0.25">
      <c r="A67" s="163"/>
      <c r="D67" s="109"/>
      <c r="E67" s="109"/>
      <c r="F67" s="109"/>
      <c r="H67" s="109"/>
      <c r="I67" s="109"/>
      <c r="J67" s="109"/>
      <c r="K67" s="109"/>
      <c r="L67" s="109"/>
      <c r="M67" s="158"/>
      <c r="N67" s="91"/>
      <c r="O67" s="91"/>
      <c r="P67" s="91"/>
    </row>
    <row r="68" spans="1:16" ht="15" x14ac:dyDescent="0.25">
      <c r="A68" s="163"/>
      <c r="C68" s="109" t="s">
        <v>114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58"/>
      <c r="N68" s="91"/>
      <c r="O68" s="91"/>
      <c r="P68" s="91"/>
    </row>
    <row r="69" spans="1:16" ht="15" x14ac:dyDescent="0.25">
      <c r="A69" s="163"/>
      <c r="C69" s="109" t="s">
        <v>128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58"/>
      <c r="N69" s="91"/>
      <c r="O69" s="91"/>
      <c r="P69" s="91"/>
    </row>
    <row r="70" spans="1:16" ht="15" x14ac:dyDescent="0.25">
      <c r="A70" s="163"/>
      <c r="C70" s="109" t="s">
        <v>73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58"/>
      <c r="N70" s="91"/>
      <c r="O70" s="91"/>
      <c r="P70" s="91"/>
    </row>
    <row r="71" spans="1:16" ht="15" x14ac:dyDescent="0.25">
      <c r="A71" s="163"/>
      <c r="C71" s="109" t="s">
        <v>59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58"/>
      <c r="N71" s="91"/>
      <c r="O71" s="91"/>
      <c r="P71" s="91"/>
    </row>
    <row r="72" spans="1:16" ht="15" x14ac:dyDescent="0.25">
      <c r="A72" s="16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58"/>
      <c r="N72" s="91"/>
      <c r="O72" s="91"/>
      <c r="P72" s="91"/>
    </row>
    <row r="73" spans="1:16" ht="15" x14ac:dyDescent="0.25">
      <c r="A73" s="163"/>
      <c r="C73" s="109" t="s">
        <v>122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58"/>
      <c r="N73" s="91"/>
      <c r="O73" s="91"/>
      <c r="P73" s="91"/>
    </row>
    <row r="74" spans="1:16" ht="15" x14ac:dyDescent="0.25">
      <c r="A74" s="16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58"/>
      <c r="N74" s="91"/>
      <c r="O74" s="91"/>
      <c r="P74" s="91"/>
    </row>
    <row r="75" spans="1:16" ht="15" x14ac:dyDescent="0.25">
      <c r="A75" s="163"/>
      <c r="C75" s="93" t="s">
        <v>120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58"/>
      <c r="N75" s="91"/>
      <c r="O75" s="91"/>
      <c r="P75" s="91"/>
    </row>
    <row r="76" spans="1:16" ht="15" x14ac:dyDescent="0.25">
      <c r="A76" s="168"/>
      <c r="C76" s="109" t="s">
        <v>58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58"/>
      <c r="N76" s="91"/>
      <c r="O76" s="91"/>
      <c r="P76" s="91"/>
    </row>
    <row r="77" spans="1:16" s="170" customFormat="1" ht="15" x14ac:dyDescent="0.25">
      <c r="A77" s="169"/>
      <c r="C77" s="162" t="s">
        <v>115</v>
      </c>
      <c r="D77" s="109"/>
      <c r="E77" s="109"/>
      <c r="F77" s="109"/>
      <c r="G77" s="109"/>
      <c r="H77" s="109"/>
      <c r="I77" s="93"/>
      <c r="J77" s="93"/>
      <c r="K77" s="93"/>
      <c r="L77" s="93"/>
      <c r="N77" s="171"/>
      <c r="O77" s="171"/>
      <c r="P77" s="171"/>
    </row>
    <row r="78" spans="1:16" ht="15" x14ac:dyDescent="0.25">
      <c r="A78" s="168"/>
      <c r="C78" s="162" t="s">
        <v>116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58"/>
      <c r="N78" s="91"/>
      <c r="O78" s="91"/>
      <c r="P78" s="91"/>
    </row>
    <row r="79" spans="1:16" ht="15" x14ac:dyDescent="0.25">
      <c r="A79" s="168"/>
      <c r="C79" s="162" t="s">
        <v>64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58"/>
      <c r="N79" s="91"/>
      <c r="O79" s="91"/>
      <c r="P79" s="91"/>
    </row>
    <row r="80" spans="1:16" s="170" customFormat="1" ht="15" x14ac:dyDescent="0.25">
      <c r="A80" s="169"/>
      <c r="C80" s="93"/>
      <c r="D80" s="109"/>
      <c r="E80" s="93"/>
      <c r="F80" s="93"/>
      <c r="G80" s="93"/>
      <c r="H80" s="93"/>
      <c r="I80" s="93"/>
      <c r="J80" s="93"/>
      <c r="K80" s="93"/>
      <c r="L80" s="93"/>
      <c r="N80" s="171"/>
      <c r="O80" s="171"/>
      <c r="P80" s="171"/>
    </row>
    <row r="81" spans="1:16" s="170" customFormat="1" ht="15" x14ac:dyDescent="0.25">
      <c r="A81" s="169"/>
      <c r="C81" s="109" t="s">
        <v>117</v>
      </c>
      <c r="D81" s="93"/>
      <c r="E81" s="93"/>
      <c r="F81" s="93"/>
      <c r="G81" s="93"/>
      <c r="H81" s="93"/>
      <c r="I81" s="93"/>
      <c r="J81" s="93"/>
      <c r="K81" s="93"/>
      <c r="L81" s="93"/>
      <c r="N81" s="171"/>
      <c r="O81" s="171"/>
      <c r="P81" s="171"/>
    </row>
    <row r="82" spans="1:16" ht="15" x14ac:dyDescent="0.25">
      <c r="A82" s="168"/>
      <c r="C82" s="109"/>
      <c r="D82" s="109"/>
      <c r="E82" s="109"/>
      <c r="F82" s="109"/>
      <c r="G82" s="109"/>
      <c r="H82" s="109"/>
      <c r="I82" s="109"/>
      <c r="J82" s="109"/>
      <c r="K82" s="136"/>
      <c r="L82" s="109"/>
      <c r="M82" s="158"/>
      <c r="N82" s="91"/>
      <c r="O82" s="91"/>
      <c r="P82" s="91"/>
    </row>
    <row r="83" spans="1:16" ht="15" x14ac:dyDescent="0.25">
      <c r="A83" s="168"/>
      <c r="D83" s="109"/>
      <c r="E83" s="109"/>
      <c r="F83" s="109"/>
      <c r="G83" s="109"/>
      <c r="H83" s="109"/>
      <c r="I83" s="109"/>
      <c r="J83" s="109"/>
      <c r="K83" s="136"/>
      <c r="L83" s="109"/>
      <c r="M83" s="158"/>
      <c r="N83" s="91"/>
      <c r="O83" s="91"/>
      <c r="P83" s="91"/>
    </row>
    <row r="84" spans="1:16" ht="15" x14ac:dyDescent="0.25">
      <c r="A84" s="168"/>
      <c r="C84" s="160"/>
      <c r="D84" s="109"/>
      <c r="E84" s="109"/>
      <c r="F84" s="109"/>
      <c r="G84" s="109"/>
      <c r="H84" s="109"/>
      <c r="I84" s="109"/>
      <c r="J84" s="109"/>
      <c r="K84" s="136"/>
      <c r="L84" s="109"/>
      <c r="M84" s="158"/>
      <c r="N84" s="91"/>
      <c r="O84" s="91"/>
      <c r="P84" s="91"/>
    </row>
    <row r="85" spans="1:16" ht="15" x14ac:dyDescent="0.25">
      <c r="A85" s="168"/>
      <c r="C85" s="109"/>
      <c r="D85" s="109"/>
      <c r="E85" s="109"/>
      <c r="F85" s="109"/>
      <c r="G85" s="109"/>
      <c r="H85" s="109"/>
      <c r="I85" s="109"/>
      <c r="J85" s="109"/>
      <c r="K85" s="136"/>
      <c r="L85" s="109"/>
      <c r="M85" s="158"/>
      <c r="N85" s="91"/>
      <c r="O85" s="91"/>
      <c r="P85" s="91"/>
    </row>
    <row r="86" spans="1:16" ht="15" x14ac:dyDescent="0.25">
      <c r="A86" s="168"/>
      <c r="C86" s="172" t="s">
        <v>66</v>
      </c>
      <c r="D86" s="93"/>
      <c r="E86" s="109"/>
      <c r="F86" s="109"/>
      <c r="G86" s="109"/>
      <c r="H86" s="109"/>
      <c r="I86" s="109"/>
      <c r="J86" s="109"/>
      <c r="K86" s="109"/>
      <c r="L86" s="109"/>
      <c r="M86" s="158"/>
      <c r="N86" s="91"/>
      <c r="O86" s="91"/>
      <c r="P86" s="91"/>
    </row>
    <row r="87" spans="1:16" s="170" customFormat="1" ht="15" x14ac:dyDescent="0.25">
      <c r="A87" s="169"/>
      <c r="C87" s="172" t="s">
        <v>65</v>
      </c>
      <c r="D87" s="93"/>
      <c r="E87" s="93"/>
      <c r="F87" s="93"/>
      <c r="G87" s="93"/>
      <c r="H87" s="93"/>
      <c r="I87" s="93"/>
      <c r="J87" s="93"/>
      <c r="K87" s="93"/>
      <c r="L87" s="93"/>
      <c r="N87" s="171"/>
      <c r="O87" s="171"/>
      <c r="P87" s="171"/>
    </row>
    <row r="88" spans="1:16" s="173" customFormat="1" ht="15" x14ac:dyDescent="0.25">
      <c r="A88" s="168"/>
      <c r="C88" s="109"/>
      <c r="D88" s="109"/>
      <c r="E88" s="109"/>
      <c r="F88" s="109"/>
      <c r="G88" s="109"/>
      <c r="H88" s="109"/>
      <c r="I88" s="109"/>
      <c r="J88" s="109"/>
      <c r="K88" s="136"/>
      <c r="L88" s="136"/>
      <c r="N88" s="174"/>
      <c r="O88" s="174"/>
      <c r="P88" s="174"/>
    </row>
    <row r="89" spans="1:16" s="173" customFormat="1" ht="15" x14ac:dyDescent="0.25">
      <c r="A89" s="169"/>
      <c r="C89" s="109"/>
      <c r="D89" s="175"/>
      <c r="E89" s="176"/>
      <c r="F89" s="176"/>
      <c r="G89" s="176"/>
      <c r="H89" s="176"/>
      <c r="I89" s="176"/>
      <c r="J89" s="176"/>
      <c r="K89" s="177"/>
      <c r="L89" s="177"/>
      <c r="M89" s="178"/>
      <c r="N89" s="174"/>
      <c r="O89" s="174"/>
      <c r="P89" s="174"/>
    </row>
    <row r="90" spans="1:16" ht="15" hidden="1" x14ac:dyDescent="0.25">
      <c r="A90" s="179"/>
      <c r="C90" s="176" t="s">
        <v>51</v>
      </c>
      <c r="D90" s="175"/>
      <c r="E90" s="175"/>
      <c r="F90" s="175"/>
      <c r="G90" s="175"/>
      <c r="H90" s="175"/>
      <c r="I90" s="175"/>
      <c r="J90" s="175"/>
      <c r="K90" s="175"/>
      <c r="L90" s="175"/>
      <c r="M90" s="91"/>
      <c r="N90" s="91"/>
      <c r="O90" s="91"/>
      <c r="P90" s="91"/>
    </row>
    <row r="91" spans="1:16" ht="15" hidden="1" x14ac:dyDescent="0.25">
      <c r="A91" s="168"/>
      <c r="C91" s="175" t="s">
        <v>3</v>
      </c>
      <c r="D91" s="176"/>
      <c r="E91" s="175"/>
      <c r="F91" s="175"/>
      <c r="G91" s="175"/>
      <c r="H91" s="175"/>
      <c r="I91" s="175"/>
      <c r="J91" s="175"/>
      <c r="K91" s="180"/>
      <c r="L91" s="175"/>
      <c r="M91" s="91"/>
      <c r="N91" s="91"/>
      <c r="O91" s="91"/>
      <c r="P91" s="91"/>
    </row>
    <row r="92" spans="1:16" ht="15" hidden="1" x14ac:dyDescent="0.25">
      <c r="A92" s="132"/>
      <c r="C92" s="175" t="s">
        <v>4</v>
      </c>
      <c r="D92" s="175"/>
      <c r="E92" s="175"/>
      <c r="F92" s="176"/>
      <c r="G92" s="175"/>
      <c r="H92" s="175"/>
      <c r="I92" s="175"/>
      <c r="J92" s="175"/>
      <c r="K92" s="180"/>
      <c r="L92" s="175"/>
      <c r="M92" s="91"/>
      <c r="N92" s="91"/>
      <c r="O92" s="91"/>
      <c r="P92" s="91"/>
    </row>
    <row r="93" spans="1:16" ht="15" hidden="1" x14ac:dyDescent="0.25">
      <c r="A93" s="132"/>
      <c r="C93" s="175"/>
      <c r="D93" s="181"/>
      <c r="E93" s="175"/>
      <c r="F93" s="175"/>
      <c r="G93" s="175"/>
      <c r="H93" s="175"/>
      <c r="I93" s="175"/>
      <c r="J93" s="175"/>
      <c r="K93" s="175"/>
      <c r="L93" s="175"/>
      <c r="M93" s="91"/>
      <c r="N93" s="91"/>
      <c r="O93" s="91"/>
      <c r="P93" s="91"/>
    </row>
    <row r="94" spans="1:16" ht="15" hidden="1" x14ac:dyDescent="0.25">
      <c r="A94" s="132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91"/>
      <c r="N94" s="91"/>
      <c r="O94" s="91"/>
      <c r="P94" s="91"/>
    </row>
    <row r="95" spans="1:16" ht="13.5" customHeight="1" x14ac:dyDescent="0.25">
      <c r="A95" s="182"/>
      <c r="C95" s="183"/>
      <c r="D95" s="184"/>
      <c r="E95" s="184"/>
      <c r="F95" s="184"/>
      <c r="G95" s="184"/>
      <c r="H95" s="184"/>
      <c r="I95" s="184"/>
      <c r="J95" s="184"/>
      <c r="K95" s="184"/>
      <c r="L95" s="184"/>
      <c r="M95" s="91"/>
      <c r="N95" s="91"/>
      <c r="O95" s="91"/>
      <c r="P95" s="91"/>
    </row>
    <row r="96" spans="1:16" ht="12.75" customHeight="1" x14ac:dyDescent="0.25">
      <c r="A96" s="152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91"/>
      <c r="N96" s="91"/>
      <c r="O96" s="91"/>
      <c r="P96" s="91"/>
    </row>
    <row r="97" spans="1:19" ht="12.75" hidden="1" customHeight="1" x14ac:dyDescent="0.2">
      <c r="A97" s="185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91"/>
      <c r="N97" s="91"/>
      <c r="O97" s="91"/>
      <c r="P97" s="91"/>
    </row>
    <row r="98" spans="1:19" ht="12.75" hidden="1" customHeight="1" x14ac:dyDescent="0.2">
      <c r="A98" s="152"/>
      <c r="C98" s="152"/>
      <c r="D98" s="186"/>
      <c r="E98" s="152"/>
      <c r="F98" s="152"/>
      <c r="G98" s="152"/>
      <c r="H98" s="152"/>
      <c r="I98" s="152"/>
      <c r="J98" s="152"/>
      <c r="K98" s="152"/>
      <c r="L98" s="152"/>
      <c r="M98" s="91"/>
      <c r="N98" s="91"/>
      <c r="O98" s="91"/>
      <c r="P98" s="91"/>
    </row>
    <row r="99" spans="1:19" ht="12.75" hidden="1" customHeight="1" x14ac:dyDescent="0.2">
      <c r="A99" s="152"/>
      <c r="C99" s="152"/>
      <c r="D99" s="152"/>
      <c r="E99" s="152"/>
      <c r="F99" s="152"/>
      <c r="G99" s="152"/>
      <c r="H99" s="152"/>
      <c r="I99" s="152"/>
      <c r="J99" s="152"/>
      <c r="K99" s="187"/>
      <c r="L99" s="187"/>
      <c r="M99" s="178"/>
      <c r="N99" s="178"/>
      <c r="O99" s="178"/>
      <c r="P99" s="178"/>
      <c r="Q99" s="178"/>
      <c r="R99" s="178"/>
      <c r="S99" s="178"/>
    </row>
    <row r="100" spans="1:19" ht="12.75" hidden="1" customHeight="1" x14ac:dyDescent="0.2">
      <c r="A100" s="152"/>
      <c r="C100" s="152"/>
      <c r="D100" s="152"/>
      <c r="E100" s="152"/>
      <c r="F100" s="152"/>
      <c r="G100" s="152"/>
      <c r="H100" s="152"/>
      <c r="I100" s="152"/>
      <c r="J100" s="152"/>
      <c r="K100" s="187"/>
      <c r="L100" s="187"/>
      <c r="M100" s="178"/>
      <c r="N100" s="178"/>
      <c r="O100" s="178"/>
      <c r="P100" s="178"/>
      <c r="Q100" s="178"/>
      <c r="R100" s="178"/>
      <c r="S100" s="178"/>
    </row>
    <row r="101" spans="1:19" ht="12.75" hidden="1" customHeight="1" x14ac:dyDescent="0.2">
      <c r="A101" s="152"/>
      <c r="C101" s="152"/>
      <c r="D101" s="152"/>
      <c r="E101" s="152"/>
      <c r="F101" s="152"/>
      <c r="G101" s="152"/>
      <c r="H101" s="152"/>
      <c r="I101" s="152"/>
      <c r="J101" s="152"/>
      <c r="K101" s="187"/>
      <c r="L101" s="187"/>
      <c r="M101" s="178"/>
      <c r="N101" s="178"/>
      <c r="O101" s="178"/>
      <c r="P101" s="178"/>
      <c r="Q101" s="178"/>
      <c r="R101" s="178"/>
      <c r="S101" s="178"/>
    </row>
    <row r="102" spans="1:19" ht="12.75" hidden="1" customHeight="1" x14ac:dyDescent="0.2">
      <c r="A102" s="152"/>
      <c r="C102" s="152"/>
      <c r="D102" s="152"/>
      <c r="E102" s="152"/>
      <c r="F102" s="152"/>
      <c r="G102" s="152"/>
      <c r="H102" s="152"/>
      <c r="I102" s="152"/>
      <c r="J102" s="152"/>
      <c r="K102" s="187"/>
      <c r="L102" s="187"/>
      <c r="M102" s="178"/>
      <c r="N102" s="178"/>
      <c r="O102" s="178"/>
      <c r="P102" s="178"/>
      <c r="Q102" s="178"/>
      <c r="R102" s="178"/>
      <c r="S102" s="178"/>
    </row>
    <row r="103" spans="1:19" ht="12.75" hidden="1" customHeight="1" x14ac:dyDescent="0.2">
      <c r="A103" s="152"/>
      <c r="C103" s="152"/>
      <c r="D103" s="152"/>
      <c r="E103" s="152"/>
      <c r="F103" s="152"/>
      <c r="G103" s="152"/>
      <c r="H103" s="152"/>
      <c r="I103" s="152"/>
      <c r="J103" s="152"/>
      <c r="K103" s="187"/>
      <c r="L103" s="187"/>
      <c r="M103" s="178"/>
      <c r="N103" s="178"/>
      <c r="O103" s="178"/>
      <c r="P103" s="178"/>
      <c r="Q103" s="178"/>
      <c r="R103" s="178"/>
      <c r="S103" s="178"/>
    </row>
    <row r="104" spans="1:19" ht="12.75" hidden="1" customHeight="1" x14ac:dyDescent="0.2">
      <c r="A104" s="152"/>
      <c r="C104" s="152"/>
      <c r="D104" s="152"/>
      <c r="E104" s="152"/>
      <c r="F104" s="152"/>
      <c r="G104" s="152"/>
      <c r="H104" s="152"/>
      <c r="I104" s="152"/>
      <c r="J104" s="152"/>
      <c r="K104" s="187"/>
      <c r="L104" s="187"/>
      <c r="M104" s="178"/>
      <c r="N104" s="178"/>
      <c r="O104" s="178"/>
      <c r="P104" s="178"/>
      <c r="Q104" s="178"/>
      <c r="R104" s="178"/>
      <c r="S104" s="178"/>
    </row>
    <row r="105" spans="1:19" ht="12.75" hidden="1" customHeight="1" x14ac:dyDescent="0.2">
      <c r="A105" s="152"/>
      <c r="C105" s="152"/>
      <c r="D105" s="152"/>
      <c r="E105" s="152"/>
      <c r="F105" s="152"/>
      <c r="G105" s="152"/>
      <c r="H105" s="152"/>
      <c r="I105" s="152"/>
      <c r="J105" s="152"/>
      <c r="K105" s="187"/>
      <c r="L105" s="187"/>
      <c r="M105" s="178"/>
      <c r="N105" s="178"/>
      <c r="O105" s="178"/>
      <c r="P105" s="178"/>
      <c r="Q105" s="178"/>
      <c r="R105" s="178"/>
      <c r="S105" s="178"/>
    </row>
    <row r="106" spans="1:19" ht="12.75" hidden="1" customHeight="1" x14ac:dyDescent="0.2">
      <c r="A106" s="152"/>
      <c r="C106" s="152"/>
      <c r="D106" s="152"/>
      <c r="E106" s="152"/>
      <c r="F106" s="152"/>
      <c r="G106" s="152"/>
      <c r="H106" s="152"/>
      <c r="I106" s="152"/>
      <c r="J106" s="152"/>
      <c r="K106" s="187"/>
      <c r="L106" s="187"/>
      <c r="M106" s="178"/>
      <c r="N106" s="178"/>
      <c r="O106" s="178"/>
      <c r="P106" s="178"/>
      <c r="Q106" s="178"/>
      <c r="R106" s="178"/>
      <c r="S106" s="178"/>
    </row>
    <row r="107" spans="1:19" ht="12.75" hidden="1" customHeight="1" x14ac:dyDescent="0.2">
      <c r="A107" s="152"/>
      <c r="C107" s="152"/>
      <c r="D107" s="152"/>
      <c r="E107" s="152"/>
      <c r="F107" s="152"/>
      <c r="G107" s="152"/>
      <c r="H107" s="152"/>
      <c r="I107" s="152"/>
      <c r="J107" s="152"/>
      <c r="K107" s="187"/>
      <c r="L107" s="187"/>
      <c r="M107" s="178"/>
      <c r="N107" s="178"/>
      <c r="O107" s="178"/>
      <c r="P107" s="178"/>
      <c r="Q107" s="178"/>
      <c r="R107" s="178"/>
      <c r="S107" s="178"/>
    </row>
    <row r="108" spans="1:19" ht="12.75" hidden="1" customHeight="1" x14ac:dyDescent="0.2">
      <c r="A108" s="152"/>
      <c r="C108" s="152"/>
      <c r="D108" s="152"/>
      <c r="E108" s="152"/>
      <c r="F108" s="152"/>
      <c r="G108" s="152"/>
      <c r="H108" s="152"/>
      <c r="I108" s="152"/>
      <c r="J108" s="152"/>
      <c r="K108" s="187"/>
      <c r="L108" s="187"/>
      <c r="M108" s="178"/>
      <c r="N108" s="178"/>
      <c r="O108" s="178"/>
      <c r="P108" s="178"/>
      <c r="Q108" s="178"/>
      <c r="R108" s="178"/>
      <c r="S108" s="178"/>
    </row>
    <row r="109" spans="1:19" ht="12.75" hidden="1" customHeight="1" x14ac:dyDescent="0.2">
      <c r="A109" s="152"/>
      <c r="C109" s="152"/>
      <c r="D109" s="152"/>
      <c r="E109" s="152"/>
      <c r="F109" s="188"/>
      <c r="G109" s="152"/>
      <c r="H109" s="152"/>
      <c r="I109" s="152"/>
      <c r="J109" s="152"/>
      <c r="K109" s="187"/>
      <c r="L109" s="187"/>
      <c r="M109" s="178"/>
      <c r="N109" s="178"/>
      <c r="O109" s="178"/>
      <c r="P109" s="178"/>
      <c r="Q109" s="178"/>
      <c r="R109" s="178"/>
      <c r="S109" s="178"/>
    </row>
    <row r="110" spans="1:19" ht="12.75" hidden="1" customHeight="1" x14ac:dyDescent="0.2">
      <c r="A110" s="152"/>
      <c r="C110" s="152"/>
      <c r="D110" s="152"/>
      <c r="E110" s="152"/>
      <c r="F110" s="152"/>
      <c r="G110" s="152"/>
      <c r="H110" s="152"/>
      <c r="I110" s="152"/>
      <c r="J110" s="152"/>
      <c r="K110" s="187"/>
      <c r="L110" s="187"/>
      <c r="M110" s="178"/>
      <c r="N110" s="178"/>
      <c r="O110" s="178"/>
      <c r="P110" s="178"/>
      <c r="Q110" s="178"/>
      <c r="R110" s="178"/>
      <c r="S110" s="178"/>
    </row>
    <row r="111" spans="1:19" ht="12.75" hidden="1" customHeight="1" x14ac:dyDescent="0.2">
      <c r="A111" s="152"/>
      <c r="C111" s="152"/>
      <c r="D111" s="152"/>
      <c r="E111" s="152"/>
      <c r="F111" s="152"/>
      <c r="G111" s="152"/>
      <c r="H111" s="152"/>
      <c r="I111" s="152"/>
      <c r="J111" s="152"/>
      <c r="K111" s="187"/>
      <c r="L111" s="187"/>
      <c r="M111" s="178"/>
      <c r="N111" s="178"/>
      <c r="O111" s="178"/>
      <c r="P111" s="178"/>
      <c r="Q111" s="178"/>
      <c r="R111" s="178"/>
      <c r="S111" s="178"/>
    </row>
    <row r="112" spans="1:19" ht="12.75" hidden="1" customHeight="1" x14ac:dyDescent="0.2">
      <c r="A112" s="152"/>
      <c r="C112" s="152"/>
      <c r="D112" s="152"/>
      <c r="E112" s="152"/>
      <c r="F112" s="152"/>
      <c r="G112" s="152"/>
      <c r="H112" s="152"/>
      <c r="I112" s="152"/>
      <c r="J112" s="152"/>
      <c r="K112" s="187"/>
      <c r="L112" s="187"/>
      <c r="M112" s="178"/>
      <c r="N112" s="178"/>
      <c r="O112" s="178"/>
      <c r="P112" s="178"/>
      <c r="Q112" s="178"/>
      <c r="R112" s="178"/>
      <c r="S112" s="178"/>
    </row>
    <row r="113" spans="1:19" ht="12.75" hidden="1" customHeight="1" x14ac:dyDescent="0.2">
      <c r="A113" s="152"/>
      <c r="C113" s="152"/>
      <c r="D113" s="152"/>
      <c r="E113" s="152"/>
      <c r="F113" s="152"/>
      <c r="G113" s="152"/>
      <c r="H113" s="152"/>
      <c r="I113" s="152"/>
      <c r="J113" s="152"/>
      <c r="K113" s="187"/>
      <c r="L113" s="187"/>
      <c r="M113" s="178"/>
      <c r="N113" s="178"/>
      <c r="O113" s="178"/>
      <c r="P113" s="178"/>
      <c r="Q113" s="178"/>
      <c r="R113" s="178"/>
      <c r="S113" s="178"/>
    </row>
    <row r="114" spans="1:19" ht="12.75" hidden="1" customHeight="1" x14ac:dyDescent="0.2">
      <c r="A114" s="152"/>
      <c r="C114" s="152"/>
      <c r="D114" s="152"/>
      <c r="E114" s="152"/>
      <c r="F114" s="152"/>
      <c r="G114" s="152"/>
      <c r="H114" s="152"/>
      <c r="I114" s="152"/>
      <c r="J114" s="152"/>
      <c r="K114" s="187"/>
      <c r="L114" s="187"/>
      <c r="M114" s="178"/>
      <c r="N114" s="178"/>
      <c r="O114" s="178"/>
      <c r="P114" s="178"/>
      <c r="Q114" s="178"/>
      <c r="R114" s="178"/>
      <c r="S114" s="178"/>
    </row>
    <row r="115" spans="1:19" ht="12.75" hidden="1" customHeight="1" x14ac:dyDescent="0.2">
      <c r="A115" s="152"/>
      <c r="C115" s="152"/>
      <c r="D115" s="152"/>
      <c r="E115" s="152"/>
      <c r="F115" s="152"/>
      <c r="G115" s="152"/>
      <c r="H115" s="152"/>
      <c r="I115" s="152"/>
      <c r="J115" s="152"/>
      <c r="K115" s="187"/>
      <c r="L115" s="187"/>
      <c r="M115" s="178"/>
      <c r="N115" s="178"/>
      <c r="O115" s="178"/>
      <c r="P115" s="178"/>
      <c r="Q115" s="178"/>
      <c r="R115" s="178"/>
      <c r="S115" s="178"/>
    </row>
    <row r="116" spans="1:19" ht="12.75" hidden="1" customHeight="1" x14ac:dyDescent="0.2">
      <c r="A116" s="152"/>
      <c r="C116" s="152"/>
      <c r="D116" s="152"/>
      <c r="E116" s="152"/>
      <c r="F116" s="152"/>
      <c r="G116" s="152"/>
      <c r="H116" s="152"/>
      <c r="I116" s="152"/>
      <c r="J116" s="152"/>
      <c r="K116" s="187"/>
      <c r="L116" s="187"/>
      <c r="M116" s="178"/>
      <c r="N116" s="178"/>
      <c r="O116" s="178"/>
      <c r="P116" s="178"/>
      <c r="Q116" s="178"/>
      <c r="R116" s="178"/>
      <c r="S116" s="178"/>
    </row>
    <row r="117" spans="1:19" ht="12.75" hidden="1" customHeight="1" x14ac:dyDescent="0.2">
      <c r="A117" s="152"/>
      <c r="C117" s="152"/>
      <c r="D117" s="152"/>
      <c r="E117" s="152"/>
      <c r="F117" s="152"/>
      <c r="G117" s="152"/>
      <c r="H117" s="152"/>
      <c r="I117" s="152"/>
      <c r="J117" s="152"/>
      <c r="K117" s="187"/>
      <c r="L117" s="187"/>
      <c r="M117" s="178"/>
      <c r="N117" s="178"/>
      <c r="O117" s="178"/>
      <c r="P117" s="178"/>
      <c r="Q117" s="178"/>
      <c r="R117" s="178"/>
      <c r="S117" s="178"/>
    </row>
    <row r="118" spans="1:19" ht="12.75" hidden="1" customHeight="1" x14ac:dyDescent="0.2">
      <c r="A118" s="152"/>
      <c r="C118" s="152"/>
      <c r="D118" s="152"/>
      <c r="E118" s="152"/>
      <c r="F118" s="152"/>
      <c r="G118" s="152"/>
      <c r="H118" s="152"/>
      <c r="I118" s="152"/>
      <c r="J118" s="152"/>
      <c r="K118" s="187"/>
      <c r="L118" s="187"/>
      <c r="M118" s="178"/>
      <c r="N118" s="178"/>
      <c r="O118" s="178"/>
      <c r="P118" s="178"/>
      <c r="Q118" s="178"/>
      <c r="R118" s="178"/>
      <c r="S118" s="178"/>
    </row>
    <row r="119" spans="1:19" ht="12.75" hidden="1" customHeight="1" x14ac:dyDescent="0.2">
      <c r="A119" s="186"/>
      <c r="C119" s="152"/>
      <c r="D119" s="152"/>
      <c r="E119" s="189"/>
      <c r="F119" s="152"/>
      <c r="G119" s="152"/>
      <c r="H119" s="152"/>
      <c r="I119" s="152"/>
      <c r="J119" s="152"/>
      <c r="K119" s="187"/>
      <c r="L119" s="187"/>
      <c r="M119" s="178"/>
      <c r="N119" s="178"/>
      <c r="O119" s="178"/>
      <c r="P119" s="178"/>
      <c r="Q119" s="178"/>
      <c r="R119" s="178"/>
      <c r="S119" s="178"/>
    </row>
    <row r="120" spans="1:19" ht="12.75" hidden="1" customHeight="1" x14ac:dyDescent="0.2">
      <c r="A120" s="152"/>
      <c r="C120" s="152"/>
      <c r="D120" s="152"/>
      <c r="E120" s="152"/>
      <c r="F120" s="152"/>
      <c r="G120" s="152"/>
      <c r="H120" s="152"/>
      <c r="I120" s="152"/>
      <c r="J120" s="152"/>
      <c r="K120" s="187"/>
      <c r="L120" s="187"/>
      <c r="M120" s="178"/>
      <c r="N120" s="178"/>
      <c r="O120" s="178"/>
      <c r="P120" s="178"/>
      <c r="Q120" s="178"/>
      <c r="R120" s="178"/>
      <c r="S120" s="178"/>
    </row>
    <row r="121" spans="1:19" ht="12.75" hidden="1" customHeight="1" x14ac:dyDescent="0.2">
      <c r="A121" s="152"/>
      <c r="C121" s="152"/>
      <c r="D121" s="152"/>
      <c r="E121" s="152"/>
      <c r="F121" s="152"/>
      <c r="G121" s="152"/>
      <c r="H121" s="152"/>
      <c r="I121" s="152"/>
      <c r="J121" s="152"/>
      <c r="K121" s="187"/>
      <c r="L121" s="187"/>
      <c r="M121" s="178"/>
      <c r="N121" s="178"/>
      <c r="O121" s="178"/>
      <c r="P121" s="178"/>
      <c r="Q121" s="178"/>
      <c r="R121" s="178"/>
      <c r="S121" s="178"/>
    </row>
    <row r="122" spans="1:19" ht="12.75" hidden="1" customHeight="1" x14ac:dyDescent="0.2">
      <c r="A122" s="152"/>
      <c r="C122" s="152"/>
      <c r="D122" s="152"/>
      <c r="E122" s="152"/>
      <c r="F122" s="152"/>
      <c r="G122" s="152"/>
      <c r="H122" s="152"/>
      <c r="I122" s="152"/>
      <c r="J122" s="152"/>
      <c r="K122" s="187"/>
      <c r="L122" s="187"/>
      <c r="M122" s="178"/>
      <c r="N122" s="178"/>
      <c r="O122" s="178"/>
      <c r="P122" s="178"/>
      <c r="Q122" s="178"/>
      <c r="R122" s="178"/>
      <c r="S122" s="178"/>
    </row>
    <row r="123" spans="1:19" ht="12.75" hidden="1" customHeight="1" x14ac:dyDescent="0.2">
      <c r="A123" s="185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91"/>
      <c r="N123" s="91"/>
      <c r="O123" s="91"/>
      <c r="P123" s="91"/>
    </row>
    <row r="124" spans="1:19" ht="12.75" hidden="1" customHeight="1" x14ac:dyDescent="0.2">
      <c r="A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91"/>
      <c r="N124" s="91"/>
      <c r="O124" s="91"/>
      <c r="P124" s="91"/>
    </row>
    <row r="125" spans="1:19" ht="12.75" customHeight="1" x14ac:dyDescent="0.2">
      <c r="A125" s="185"/>
      <c r="D125" s="152"/>
      <c r="E125" s="152"/>
      <c r="F125" s="152"/>
      <c r="G125" s="152"/>
      <c r="H125" s="152"/>
      <c r="I125" s="152"/>
      <c r="J125" s="152"/>
      <c r="K125" s="152"/>
      <c r="L125" s="152"/>
      <c r="M125" s="91"/>
      <c r="N125" s="91"/>
      <c r="O125" s="91"/>
      <c r="P125" s="91"/>
    </row>
    <row r="126" spans="1:19" ht="12.75" customHeight="1" x14ac:dyDescent="0.2">
      <c r="A126" s="190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91"/>
      <c r="N126" s="91"/>
      <c r="O126" s="91"/>
      <c r="P126" s="91"/>
    </row>
    <row r="127" spans="1:19" ht="12.75" customHeight="1" x14ac:dyDescent="0.2">
      <c r="A127" s="190"/>
      <c r="B127" s="187"/>
      <c r="C127" s="152"/>
      <c r="D127" s="187"/>
      <c r="E127" s="187"/>
      <c r="F127" s="187"/>
      <c r="G127" s="187"/>
      <c r="H127" s="187"/>
      <c r="I127" s="187"/>
      <c r="J127" s="152"/>
      <c r="K127" s="152"/>
      <c r="L127" s="152"/>
      <c r="M127" s="91"/>
      <c r="N127" s="91"/>
      <c r="O127" s="91"/>
      <c r="P127" s="91"/>
    </row>
    <row r="128" spans="1:19" ht="12.75" customHeight="1" x14ac:dyDescent="0.2">
      <c r="A128" s="190"/>
      <c r="B128" s="191"/>
      <c r="C128" s="187"/>
      <c r="D128" s="192"/>
      <c r="E128" s="187"/>
      <c r="F128" s="187"/>
      <c r="G128" s="187"/>
      <c r="H128" s="187"/>
      <c r="I128" s="187"/>
      <c r="J128" s="152"/>
      <c r="K128" s="152"/>
      <c r="L128" s="152"/>
      <c r="M128" s="91"/>
      <c r="N128" s="91"/>
      <c r="O128" s="91"/>
      <c r="P128" s="91"/>
    </row>
    <row r="129" spans="1:16" x14ac:dyDescent="0.2">
      <c r="A129" s="190"/>
      <c r="B129" s="187"/>
      <c r="C129" s="187"/>
      <c r="D129" s="187"/>
      <c r="E129" s="187"/>
      <c r="F129" s="187"/>
      <c r="G129" s="187"/>
      <c r="H129" s="187"/>
      <c r="I129" s="187"/>
      <c r="J129" s="152"/>
      <c r="K129" s="152"/>
      <c r="L129" s="152"/>
      <c r="M129" s="91"/>
      <c r="N129" s="91"/>
      <c r="O129" s="91"/>
      <c r="P129" s="91"/>
    </row>
    <row r="130" spans="1:16" x14ac:dyDescent="0.2">
      <c r="A130" s="132"/>
      <c r="B130" s="91"/>
      <c r="C130" s="174"/>
      <c r="D130" s="152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1:16" x14ac:dyDescent="0.2">
      <c r="A131" s="132"/>
      <c r="B131" s="94"/>
      <c r="C131" s="174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1:16" x14ac:dyDescent="0.2">
      <c r="C132" s="174"/>
    </row>
    <row r="133" spans="1:16" x14ac:dyDescent="0.2">
      <c r="C133" s="91"/>
    </row>
    <row r="134" spans="1:16" x14ac:dyDescent="0.2">
      <c r="C134" s="91"/>
    </row>
  </sheetData>
  <sheetProtection algorithmName="SHA-512" hashValue="bhZEeUIH3Q1BNrwE13haXsxgo/w5bXhVrV4kUy9zOLG/N86vqK4mj1cF2BSEyfDI8GGD6sxt7WlTraYm36JC6w==" saltValue="b8xlfLAX4fZRSTVnLYwv8w==" spinCount="100000" sheet="1" objects="1" scenarios="1"/>
  <mergeCells count="1">
    <mergeCell ref="C17:D17"/>
  </mergeCells>
  <conditionalFormatting sqref="D128">
    <cfRule type="expression" dxfId="1433" priority="453">
      <formula>#REF!="No"</formula>
    </cfRule>
    <cfRule type="expression" dxfId="1432" priority="454">
      <formula>#REF!="No"</formula>
    </cfRule>
    <cfRule type="expression" dxfId="1431" priority="455">
      <formula>#REF!="Yes"</formula>
    </cfRule>
  </conditionalFormatting>
  <hyperlinks>
    <hyperlink ref="F16" r:id="rId1"/>
  </hyperlinks>
  <pageMargins left="0.75" right="0.75" top="1" bottom="1" header="0.5" footer="0.5"/>
  <pageSetup scale="94" orientation="portrait" horizontalDpi="4294967292" verticalDpi="4294967292" r:id="rId2"/>
  <headerFooter alignWithMargins="0">
    <oddHeader xml:space="preserve">&amp;L&amp;"Arial,Bold Italic"&amp;8Financial Forecast Workbook&amp;R&amp;"Arial,Italic"&amp;8Overview </oddHeader>
    <oddFooter>&amp;L&amp;"Arial,Italic"&amp;8Version EA-20111014&amp;C&amp;"Arial,Italic"&amp;8Copyright (c) 2011 wendykennedy.com inc.&amp;R&amp;"Arial,Italic"&amp;8Page  &amp;P of &amp;N</oddFooter>
  </headerFooter>
  <rowBreaks count="1" manualBreakCount="1">
    <brk id="22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90"/>
  <sheetViews>
    <sheetView showGridLines="0" zoomScale="80" zoomScaleNormal="80" workbookViewId="0">
      <selection activeCell="L6" sqref="L6"/>
    </sheetView>
  </sheetViews>
  <sheetFormatPr defaultRowHeight="12.75" x14ac:dyDescent="0.2"/>
  <cols>
    <col min="1" max="1" width="7.85546875" style="94" customWidth="1"/>
    <col min="2" max="2" width="25" style="94" customWidth="1"/>
    <col min="3" max="3" width="13.140625" style="94" customWidth="1"/>
    <col min="4" max="4" width="12.85546875" style="94" customWidth="1"/>
    <col min="5" max="5" width="13.140625" style="94" customWidth="1"/>
    <col min="6" max="6" width="12.7109375" style="94" customWidth="1"/>
    <col min="7" max="7" width="11.28515625" style="94" customWidth="1"/>
    <col min="8" max="8" width="12.140625" style="94" customWidth="1"/>
    <col min="9" max="9" width="12.5703125" style="94" customWidth="1"/>
    <col min="10" max="10" width="8.7109375" style="94" customWidth="1"/>
    <col min="11" max="11" width="12.7109375" style="94" customWidth="1"/>
    <col min="12" max="15" width="12.28515625" style="94" customWidth="1"/>
    <col min="16" max="18" width="8.7109375" style="94" customWidth="1"/>
    <col min="19" max="19" width="37.42578125" style="94" customWidth="1"/>
    <col min="20" max="30" width="8.7109375" style="194" customWidth="1"/>
    <col min="31" max="31" width="15.5703125" style="94" customWidth="1"/>
    <col min="32" max="16384" width="9.140625" style="94"/>
  </cols>
  <sheetData>
    <row r="1" spans="1:30" ht="15" customHeight="1" x14ac:dyDescent="0.2"/>
    <row r="2" spans="1:30" ht="15" customHeight="1" x14ac:dyDescent="0.25">
      <c r="A2" s="137"/>
      <c r="B2" s="83" t="s">
        <v>33</v>
      </c>
      <c r="C2" s="137"/>
      <c r="D2" s="195"/>
      <c r="E2" s="195"/>
      <c r="F2" s="195"/>
      <c r="G2" s="196"/>
    </row>
    <row r="3" spans="1:30" s="201" customFormat="1" ht="15" customHeight="1" x14ac:dyDescent="0.2">
      <c r="A3" s="197"/>
      <c r="B3" s="198" t="s">
        <v>71</v>
      </c>
      <c r="C3" s="197"/>
      <c r="D3" s="199"/>
      <c r="E3" s="199"/>
      <c r="F3" s="199"/>
      <c r="G3" s="200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30" s="201" customFormat="1" ht="15" customHeight="1" thickBot="1" x14ac:dyDescent="0.25">
      <c r="A4" s="197"/>
      <c r="B4" s="198" t="s">
        <v>68</v>
      </c>
      <c r="C4" s="197"/>
      <c r="D4" s="199"/>
      <c r="E4" s="199"/>
      <c r="F4" s="199"/>
      <c r="G4" s="199"/>
      <c r="J4" s="203"/>
      <c r="K4" s="203"/>
      <c r="L4" s="203"/>
      <c r="M4" s="203"/>
      <c r="N4" s="203"/>
      <c r="O4" s="203"/>
      <c r="P4" s="203"/>
      <c r="Q4" s="203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</row>
    <row r="5" spans="1:30" ht="51" customHeight="1" x14ac:dyDescent="0.2">
      <c r="A5" s="204"/>
      <c r="B5" s="68" t="s">
        <v>17</v>
      </c>
      <c r="C5" s="69" t="s">
        <v>15</v>
      </c>
      <c r="D5" s="70" t="s">
        <v>26</v>
      </c>
      <c r="E5" s="70" t="s">
        <v>25</v>
      </c>
      <c r="F5" s="71" t="s">
        <v>20</v>
      </c>
      <c r="G5" s="72" t="s">
        <v>16</v>
      </c>
      <c r="H5" s="72" t="s">
        <v>24</v>
      </c>
      <c r="I5" s="73" t="s">
        <v>19</v>
      </c>
      <c r="J5" s="205"/>
      <c r="K5" s="205"/>
      <c r="L5" s="206"/>
      <c r="M5" s="206"/>
      <c r="N5" s="206"/>
      <c r="O5" s="206"/>
      <c r="P5" s="206"/>
      <c r="Q5" s="206"/>
    </row>
    <row r="6" spans="1:30" ht="15" customHeight="1" x14ac:dyDescent="0.25">
      <c r="A6" s="204"/>
      <c r="B6" s="74" t="s">
        <v>10</v>
      </c>
      <c r="C6" s="44" t="s">
        <v>124</v>
      </c>
      <c r="D6" s="48">
        <f>C32</f>
        <v>0</v>
      </c>
      <c r="E6" s="49">
        <f>IF(OR(C6="N/A",ISBLANK(D6),D6&lt;=0,ISBLANK(F6),F6&lt;0),0,F6/D6)</f>
        <v>0</v>
      </c>
      <c r="F6" s="48">
        <f>C38</f>
        <v>0</v>
      </c>
      <c r="G6" s="65">
        <v>43831</v>
      </c>
      <c r="H6" s="65">
        <v>44075</v>
      </c>
      <c r="I6" s="57">
        <f>IF(OR(C6="N/A",NOT(ISNUMBER(G6)),NOT(ISNUMBER(H6)),G6&gt;H6),0,YEARFRAC(G6,H6,3)*12)</f>
        <v>0</v>
      </c>
      <c r="J6" s="207"/>
      <c r="K6" s="207"/>
      <c r="L6" s="207"/>
      <c r="M6" s="208"/>
      <c r="N6" s="209"/>
      <c r="O6" s="209"/>
      <c r="P6" s="209"/>
      <c r="Q6" s="209"/>
    </row>
    <row r="7" spans="1:30" ht="15" customHeight="1" x14ac:dyDescent="0.25">
      <c r="A7" s="204"/>
      <c r="B7" s="74" t="s">
        <v>11</v>
      </c>
      <c r="C7" s="44" t="s">
        <v>70</v>
      </c>
      <c r="D7" s="48">
        <f ca="1">C33</f>
        <v>220</v>
      </c>
      <c r="E7" s="49">
        <f ca="1">IF(OR(C7="N/A",ISBLANK(D7),D7&lt;=0,ISBLANK(F7),F7&lt;0),0,F7/D7)</f>
        <v>0.75</v>
      </c>
      <c r="F7" s="48">
        <f ca="1">C39</f>
        <v>165</v>
      </c>
      <c r="G7" s="65">
        <v>43983</v>
      </c>
      <c r="H7" s="65">
        <v>44531</v>
      </c>
      <c r="I7" s="57">
        <f>IF(OR(C7="N/A",NOT(ISNUMBER(G7)),NOT(ISNUMBER(H7)),G7&gt;H7),0,YEARFRAC(G7,H7,3)*12)</f>
        <v>18.016438356164386</v>
      </c>
      <c r="J7" s="86"/>
      <c r="K7" s="207"/>
      <c r="L7" s="207"/>
      <c r="M7" s="208"/>
      <c r="N7" s="209"/>
      <c r="O7" s="209"/>
      <c r="P7" s="209"/>
      <c r="Q7" s="209"/>
    </row>
    <row r="8" spans="1:30" ht="15" customHeight="1" x14ac:dyDescent="0.25">
      <c r="A8" s="204"/>
      <c r="B8" s="74" t="s">
        <v>9</v>
      </c>
      <c r="C8" s="44" t="s">
        <v>69</v>
      </c>
      <c r="D8" s="48">
        <f ca="1">C34</f>
        <v>350</v>
      </c>
      <c r="E8" s="49">
        <f t="shared" ref="E8:E9" ca="1" si="0">IF(OR(C8="N/A",ISBLANK(D8),D8&lt;=0,ISBLANK(F8),F8&lt;0),0,F8/D8)</f>
        <v>0.5</v>
      </c>
      <c r="F8" s="48">
        <f ca="1">C40</f>
        <v>175</v>
      </c>
      <c r="G8" s="65">
        <v>44440</v>
      </c>
      <c r="H8" s="65">
        <v>45170</v>
      </c>
      <c r="I8" s="57">
        <f>IF(OR(C8="N/A",NOT(ISNUMBER(G8)),NOT(ISNUMBER(H8)),G8&gt;H8),0,YEARFRAC(G8,H8,3)*12)</f>
        <v>24</v>
      </c>
      <c r="J8" s="86"/>
      <c r="K8" s="207"/>
      <c r="L8" s="207"/>
      <c r="M8" s="208"/>
      <c r="N8" s="209"/>
      <c r="O8" s="209"/>
      <c r="P8" s="209"/>
      <c r="Q8" s="209"/>
    </row>
    <row r="9" spans="1:30" ht="15" customHeight="1" x14ac:dyDescent="0.25">
      <c r="A9" s="204"/>
      <c r="B9" s="74" t="s">
        <v>12</v>
      </c>
      <c r="C9" s="44" t="s">
        <v>124</v>
      </c>
      <c r="D9" s="48">
        <f>C35</f>
        <v>0</v>
      </c>
      <c r="E9" s="49">
        <f t="shared" si="0"/>
        <v>0</v>
      </c>
      <c r="F9" s="48">
        <f>C41</f>
        <v>0</v>
      </c>
      <c r="G9" s="65">
        <v>45231</v>
      </c>
      <c r="H9" s="65">
        <v>47119</v>
      </c>
      <c r="I9" s="57">
        <f>IF(OR(C9="N/A",NOT(ISNUMBER(G9)),NOT(ISNUMBER(H9)),G9&gt;H9),0,YEARFRAC(G9,H9,3)*12)</f>
        <v>0</v>
      </c>
      <c r="J9" s="86"/>
      <c r="K9" s="207"/>
      <c r="L9" s="207"/>
      <c r="M9" s="208"/>
      <c r="N9" s="209"/>
      <c r="O9" s="209"/>
      <c r="P9" s="209"/>
      <c r="Q9" s="209"/>
    </row>
    <row r="10" spans="1:30" ht="15" customHeight="1" x14ac:dyDescent="0.2">
      <c r="A10" s="204"/>
      <c r="B10" s="75" t="s">
        <v>27</v>
      </c>
      <c r="C10" s="53"/>
      <c r="D10" s="53"/>
      <c r="E10" s="53"/>
      <c r="F10" s="53"/>
      <c r="G10" s="53"/>
      <c r="H10" s="53"/>
      <c r="I10" s="58"/>
      <c r="J10" s="86"/>
      <c r="K10" s="207"/>
      <c r="L10" s="210"/>
      <c r="M10" s="208"/>
      <c r="N10" s="209"/>
      <c r="O10" s="209"/>
      <c r="P10" s="209"/>
      <c r="Q10" s="209"/>
    </row>
    <row r="11" spans="1:30" ht="15" customHeight="1" x14ac:dyDescent="0.2">
      <c r="A11" s="211"/>
      <c r="B11" s="76" t="s">
        <v>23</v>
      </c>
      <c r="C11" s="79"/>
      <c r="D11" s="50">
        <f ca="1">SUMIF(C6:C9,"&lt;&gt;N/A",D6:D9)</f>
        <v>570</v>
      </c>
      <c r="E11" s="49">
        <f ca="1">IF(D11&gt;0,F11/D11,)</f>
        <v>0.59649122807017541</v>
      </c>
      <c r="F11" s="50">
        <f ca="1">SUMIF(C6:C9,"&lt;&gt;N/A",F6:F9)</f>
        <v>340</v>
      </c>
      <c r="G11" s="63">
        <f ca="1">IF(SUM(I6:I9)&gt;0,MIN(IF(I6&gt;0,G6,1000000),IF(I7&gt;0,G7,1000000),IF(I8&gt;0,G8,1000000),IF(I9&gt;0,G9,1000000)),TODAY())</f>
        <v>43983</v>
      </c>
      <c r="H11" s="63">
        <f ca="1">IF(SUM(I6:I9)&gt;0,MAX(IF(I6&gt;0,H6,0),IF(I7&gt;0,H7,0),IF(I8&gt;0,H8,0),IF(I9&gt;0,H9,0)),TODAY())</f>
        <v>45170</v>
      </c>
      <c r="I11" s="59">
        <f ca="1">IF(AND(G11&lt;&gt;"",H11&lt;&gt;""),YEARFRAC(G11,H11,3)*12,"")</f>
        <v>39.024657534246572</v>
      </c>
      <c r="J11" s="86"/>
      <c r="K11" s="207"/>
      <c r="L11" s="210"/>
      <c r="M11" s="208"/>
      <c r="N11" s="209"/>
      <c r="O11" s="209"/>
      <c r="P11" s="209"/>
      <c r="Q11" s="209"/>
    </row>
    <row r="12" spans="1:30" ht="15" customHeight="1" thickBot="1" x14ac:dyDescent="0.3">
      <c r="A12" s="204"/>
      <c r="B12" s="77" t="s">
        <v>18</v>
      </c>
      <c r="C12" s="80"/>
      <c r="D12" s="51">
        <f ca="1">SUMIF(C6:C9,"YES",D6:D9)</f>
        <v>350</v>
      </c>
      <c r="E12" s="52">
        <f ca="1">IF(D12&gt;0,F12/D12,0)</f>
        <v>0.5</v>
      </c>
      <c r="F12" s="51">
        <f ca="1">SUMIF(C6:C9,"YES",F6:F9)</f>
        <v>175</v>
      </c>
      <c r="G12" s="64">
        <f>IF(OR(AND(C6="YES",I6&gt;0),AND(C7="YES",I7&gt;0),AND(C8="YES",I8&gt;0),AND(C9="YES",I9&gt;0)),MIN(IF(AND(I6&gt;0,C6="YES"),G6,1000000),IF(AND(I7&gt;0,C7="YES"),G7,1000000),IF(AND(I8&gt;0,C8="YES"),G8,1000000),IF(AND(I9&gt;0,C9="YES"),G9,1000000)),"")</f>
        <v>44440</v>
      </c>
      <c r="H12" s="64">
        <f>IF(OR(AND(C6="YES",I6&gt;0),AND(C7="YES",I7&gt;0),AND(C8="YES",I8&gt;0),AND(C9="YES",I9&gt;0)),MAX(IF(AND(C6="YES",I6&gt;0),H6,0),IF(AND(C7="YES",I7&gt;0),H7,0),IF(AND(C8="YES",I8&gt;0),H8,0),IF(AND(C9="YES",I9&gt;0),H9,0)),"")</f>
        <v>45170</v>
      </c>
      <c r="I12" s="60">
        <f>IF(AND(G12&lt;&gt;"",H12&lt;&gt;""),YEARFRAC(G12,H12,3)*12,"")</f>
        <v>24</v>
      </c>
      <c r="J12" s="86"/>
      <c r="K12" s="212"/>
      <c r="L12" s="210"/>
      <c r="M12" s="208"/>
      <c r="N12" s="209"/>
      <c r="O12" s="209"/>
      <c r="P12" s="209"/>
      <c r="Q12" s="209"/>
    </row>
    <row r="13" spans="1:30" ht="15" customHeight="1" x14ac:dyDescent="0.25">
      <c r="A13" s="204"/>
      <c r="B13" s="75" t="s">
        <v>22</v>
      </c>
      <c r="C13" s="81"/>
      <c r="D13" s="54"/>
      <c r="E13" s="55"/>
      <c r="F13" s="55"/>
      <c r="G13" s="82"/>
      <c r="H13" s="82"/>
      <c r="I13" s="61"/>
      <c r="J13" s="86"/>
      <c r="K13" s="212"/>
      <c r="L13" s="210"/>
      <c r="M13" s="208"/>
      <c r="N13" s="209"/>
      <c r="O13" s="209"/>
      <c r="P13" s="209"/>
      <c r="Q13" s="209"/>
    </row>
    <row r="14" spans="1:30" ht="15" customHeight="1" thickBot="1" x14ac:dyDescent="0.25">
      <c r="A14" s="204"/>
      <c r="B14" s="78" t="s">
        <v>21</v>
      </c>
      <c r="C14" s="80"/>
      <c r="D14" s="56"/>
      <c r="E14" s="56"/>
      <c r="F14" s="56"/>
      <c r="G14" s="66">
        <v>44927</v>
      </c>
      <c r="H14" s="67">
        <v>46357</v>
      </c>
      <c r="I14" s="62">
        <f>IF(AND(ISNUMBER(G14),ISNUMBER(H14),H14&gt;G14),YEARFRAC(G14,H14,3)*12,0)</f>
        <v>47.013698630136986</v>
      </c>
      <c r="J14" s="86"/>
      <c r="K14" s="86"/>
      <c r="L14" s="213"/>
      <c r="M14" s="208"/>
      <c r="N14" s="209"/>
      <c r="O14" s="209"/>
      <c r="P14" s="209"/>
      <c r="Q14" s="209"/>
    </row>
    <row r="15" spans="1:30" ht="15" customHeight="1" x14ac:dyDescent="0.2">
      <c r="A15" s="204"/>
      <c r="B15" s="95" t="s">
        <v>72</v>
      </c>
      <c r="C15" s="84"/>
      <c r="D15" s="85"/>
      <c r="E15" s="85"/>
      <c r="F15" s="85"/>
      <c r="I15" s="214"/>
      <c r="J15" s="86"/>
      <c r="K15" s="86"/>
      <c r="L15" s="213"/>
      <c r="M15" s="208"/>
      <c r="N15" s="209"/>
      <c r="O15" s="209"/>
      <c r="P15" s="209"/>
      <c r="Q15" s="209"/>
    </row>
    <row r="16" spans="1:30" ht="15" customHeight="1" x14ac:dyDescent="0.2">
      <c r="A16" s="204"/>
      <c r="B16" s="95" t="s">
        <v>84</v>
      </c>
      <c r="C16" s="84"/>
      <c r="D16" s="85"/>
      <c r="E16" s="85"/>
      <c r="F16" s="85"/>
      <c r="I16" s="214"/>
      <c r="J16" s="86"/>
      <c r="K16" s="86"/>
      <c r="L16" s="213"/>
      <c r="M16" s="208"/>
      <c r="N16" s="209"/>
      <c r="O16" s="209"/>
      <c r="P16" s="209"/>
      <c r="Q16" s="209"/>
    </row>
    <row r="17" spans="1:30" ht="15" customHeight="1" x14ac:dyDescent="0.2">
      <c r="A17" s="204"/>
      <c r="B17" s="95" t="s">
        <v>85</v>
      </c>
      <c r="C17" s="84"/>
      <c r="D17" s="85"/>
      <c r="E17" s="85"/>
      <c r="F17" s="85"/>
      <c r="G17" s="86"/>
      <c r="H17" s="86"/>
      <c r="I17" s="214"/>
      <c r="J17" s="86"/>
      <c r="K17" s="86"/>
      <c r="L17" s="213"/>
      <c r="M17" s="208"/>
      <c r="N17" s="209"/>
      <c r="O17" s="209"/>
      <c r="P17" s="209"/>
      <c r="Q17" s="209"/>
    </row>
    <row r="18" spans="1:30" ht="15" customHeight="1" x14ac:dyDescent="0.2">
      <c r="A18" s="204"/>
      <c r="B18" s="95" t="s">
        <v>86</v>
      </c>
      <c r="C18" s="84"/>
      <c r="D18" s="85"/>
      <c r="E18" s="85"/>
      <c r="F18" s="85"/>
      <c r="G18" s="86"/>
      <c r="H18" s="86"/>
      <c r="I18" s="214"/>
      <c r="J18" s="86"/>
      <c r="K18" s="86"/>
      <c r="L18" s="213"/>
      <c r="M18" s="208"/>
      <c r="N18" s="209"/>
      <c r="O18" s="209"/>
      <c r="P18" s="209"/>
      <c r="Q18" s="209"/>
    </row>
    <row r="19" spans="1:30" ht="15" customHeight="1" x14ac:dyDescent="0.2">
      <c r="A19" s="204"/>
      <c r="B19" s="95" t="s">
        <v>130</v>
      </c>
      <c r="C19" s="84"/>
      <c r="D19" s="85"/>
      <c r="E19" s="85"/>
      <c r="F19" s="85"/>
      <c r="G19" s="86"/>
      <c r="H19" s="86"/>
      <c r="I19" s="214"/>
      <c r="J19" s="86"/>
      <c r="K19" s="86"/>
      <c r="L19" s="213"/>
      <c r="M19" s="208"/>
      <c r="N19" s="209"/>
      <c r="O19" s="209"/>
      <c r="P19" s="209"/>
      <c r="Q19" s="209"/>
    </row>
    <row r="20" spans="1:30" ht="15" customHeight="1" x14ac:dyDescent="0.2">
      <c r="A20" s="204"/>
      <c r="B20" s="95" t="s">
        <v>131</v>
      </c>
      <c r="C20" s="84"/>
      <c r="D20" s="85"/>
      <c r="E20" s="85"/>
      <c r="F20" s="85"/>
      <c r="G20" s="86"/>
      <c r="H20" s="86"/>
      <c r="I20" s="214"/>
      <c r="J20" s="86"/>
      <c r="K20" s="86"/>
      <c r="L20" s="213"/>
      <c r="M20" s="208"/>
      <c r="N20" s="209"/>
      <c r="O20" s="209"/>
      <c r="P20" s="209"/>
      <c r="Q20" s="209"/>
    </row>
    <row r="21" spans="1:30" ht="15" customHeight="1" x14ac:dyDescent="0.2">
      <c r="A21" s="204"/>
      <c r="B21" s="95" t="s">
        <v>87</v>
      </c>
      <c r="C21" s="84"/>
      <c r="D21" s="85"/>
      <c r="E21" s="85"/>
      <c r="F21" s="85"/>
      <c r="G21" s="86"/>
      <c r="H21" s="86"/>
      <c r="I21" s="87"/>
      <c r="J21" s="88"/>
      <c r="K21" s="89"/>
      <c r="L21" s="89"/>
      <c r="M21" s="89"/>
      <c r="N21" s="89"/>
    </row>
    <row r="22" spans="1:30" ht="15" customHeight="1" x14ac:dyDescent="0.2">
      <c r="A22" s="204"/>
      <c r="B22" s="95"/>
      <c r="C22" s="84"/>
      <c r="D22" s="85"/>
      <c r="E22" s="85"/>
      <c r="F22" s="85"/>
      <c r="G22" s="86"/>
      <c r="H22" s="86"/>
      <c r="I22" s="87"/>
      <c r="J22" s="88"/>
      <c r="K22" s="89"/>
      <c r="L22" s="89"/>
      <c r="M22" s="89"/>
      <c r="N22" s="89"/>
    </row>
    <row r="23" spans="1:30" ht="15" customHeight="1" x14ac:dyDescent="0.2">
      <c r="A23" s="204"/>
      <c r="B23" s="95" t="s">
        <v>133</v>
      </c>
      <c r="C23" s="84"/>
      <c r="D23" s="85"/>
      <c r="E23" s="85"/>
      <c r="F23" s="85"/>
      <c r="G23" s="86"/>
      <c r="H23" s="86"/>
      <c r="I23" s="87"/>
      <c r="J23" s="88"/>
      <c r="K23" s="89"/>
      <c r="L23" s="89"/>
      <c r="M23" s="89"/>
      <c r="N23" s="89"/>
    </row>
    <row r="24" spans="1:30" ht="15" customHeight="1" x14ac:dyDescent="0.2">
      <c r="A24" s="204"/>
      <c r="B24" s="90" t="s">
        <v>132</v>
      </c>
      <c r="C24" s="84"/>
      <c r="D24" s="85"/>
      <c r="E24" s="85"/>
      <c r="F24" s="85"/>
      <c r="G24" s="86"/>
      <c r="H24" s="86"/>
      <c r="I24" s="87"/>
      <c r="J24" s="88"/>
      <c r="K24" s="89"/>
      <c r="L24" s="89"/>
      <c r="M24" s="89"/>
      <c r="N24" s="89"/>
    </row>
    <row r="25" spans="1:30" ht="15" customHeight="1" x14ac:dyDescent="0.2">
      <c r="A25" s="204"/>
      <c r="B25" s="90"/>
      <c r="C25" s="84"/>
      <c r="E25" s="85"/>
      <c r="F25" s="85"/>
      <c r="G25" s="86"/>
      <c r="H25" s="86"/>
      <c r="I25" s="87"/>
      <c r="J25" s="88"/>
      <c r="K25" s="89"/>
      <c r="L25" s="89"/>
      <c r="M25" s="89"/>
      <c r="N25" s="89"/>
    </row>
    <row r="26" spans="1:30" ht="15" customHeight="1" x14ac:dyDescent="0.25">
      <c r="A26" s="204"/>
      <c r="B26" s="83" t="s">
        <v>78</v>
      </c>
      <c r="C26" s="84"/>
      <c r="D26" s="85"/>
      <c r="E26" s="85"/>
      <c r="F26" s="85"/>
      <c r="G26" s="86"/>
      <c r="H26" s="86"/>
      <c r="I26" s="87"/>
      <c r="J26" s="88"/>
      <c r="K26" s="89"/>
      <c r="L26" s="89"/>
      <c r="M26" s="89"/>
      <c r="N26" s="89"/>
    </row>
    <row r="27" spans="1:30" ht="15" customHeight="1" x14ac:dyDescent="0.2">
      <c r="A27" s="204"/>
      <c r="B27" s="90"/>
      <c r="C27" s="84"/>
      <c r="D27" s="85"/>
      <c r="E27" s="85"/>
      <c r="F27" s="85"/>
      <c r="G27" s="86"/>
      <c r="H27" s="86"/>
      <c r="I27" s="87"/>
      <c r="J27" s="88"/>
      <c r="K27" s="89"/>
      <c r="L27" s="89"/>
      <c r="M27" s="89"/>
      <c r="N27" s="89"/>
    </row>
    <row r="28" spans="1:30" ht="15" customHeight="1" x14ac:dyDescent="0.25">
      <c r="A28" s="204"/>
      <c r="B28" s="91"/>
      <c r="C28" s="92"/>
      <c r="D28" s="93" t="s">
        <v>31</v>
      </c>
      <c r="F28" s="95" t="s">
        <v>81</v>
      </c>
      <c r="P28" s="215"/>
    </row>
    <row r="29" spans="1:30" ht="15" customHeight="1" x14ac:dyDescent="0.25">
      <c r="A29" s="204"/>
      <c r="B29" s="91"/>
      <c r="C29" s="91"/>
      <c r="D29" s="96">
        <f ca="1">YEAR(Inputs!$G$11)</f>
        <v>2020</v>
      </c>
      <c r="E29" s="96">
        <f ca="1">IF(ISNUMBER(E30),YEAR(Inputs!$G$11)+E30,"")</f>
        <v>2021</v>
      </c>
      <c r="F29" s="96">
        <f ca="1">IF(ISNUMBER(F30),YEAR(Inputs!$G$11)+F30,"")</f>
        <v>2022</v>
      </c>
      <c r="G29" s="96">
        <f ca="1">IF(ISNUMBER(G30),YEAR(Inputs!$G$11)+G30,"")</f>
        <v>2023</v>
      </c>
      <c r="H29" s="96" t="str">
        <f ca="1">IF(ISNUMBER(H30),YEAR(Inputs!$G$11)+H30,"")</f>
        <v/>
      </c>
      <c r="I29" s="96" t="str">
        <f ca="1">IF(ISNUMBER(I30),YEAR(Inputs!$G$11)+I30,"")</f>
        <v/>
      </c>
      <c r="J29" s="96" t="str">
        <f ca="1">IF(ISNUMBER(J30),YEAR(Inputs!$G$11)+J30,"")</f>
        <v/>
      </c>
      <c r="K29" s="96" t="str">
        <f ca="1">IF(ISNUMBER(K30),YEAR(Inputs!$G$11)+K30,"")</f>
        <v/>
      </c>
      <c r="L29" s="96" t="str">
        <f ca="1">IF(ISNUMBER(L30),YEAR(Inputs!$G$11)+L30,"")</f>
        <v/>
      </c>
      <c r="M29" s="96" t="str">
        <f ca="1">IF(ISNUMBER(M30),YEAR(Inputs!$G$11)+M30,"")</f>
        <v/>
      </c>
      <c r="N29" s="96" t="str">
        <f ca="1">IF(ISNUMBER(N30),YEAR(Inputs!$G$11)+N30,"")</f>
        <v/>
      </c>
      <c r="O29" s="215"/>
      <c r="P29" s="215"/>
      <c r="Q29" s="215"/>
      <c r="S29" s="216"/>
      <c r="T29" s="217">
        <f ca="1">D29</f>
        <v>2020</v>
      </c>
      <c r="U29" s="217">
        <f t="shared" ref="U29:AD29" ca="1" si="1">E29</f>
        <v>2021</v>
      </c>
      <c r="V29" s="217">
        <f t="shared" ca="1" si="1"/>
        <v>2022</v>
      </c>
      <c r="W29" s="217">
        <f t="shared" ca="1" si="1"/>
        <v>2023</v>
      </c>
      <c r="X29" s="217" t="str">
        <f t="shared" ca="1" si="1"/>
        <v/>
      </c>
      <c r="Y29" s="217" t="str">
        <f t="shared" ca="1" si="1"/>
        <v/>
      </c>
      <c r="Z29" s="217" t="str">
        <f t="shared" ca="1" si="1"/>
        <v/>
      </c>
      <c r="AA29" s="217" t="str">
        <f t="shared" ca="1" si="1"/>
        <v/>
      </c>
      <c r="AB29" s="217" t="str">
        <f t="shared" ca="1" si="1"/>
        <v/>
      </c>
      <c r="AC29" s="217" t="str">
        <f t="shared" ca="1" si="1"/>
        <v/>
      </c>
      <c r="AD29" s="217" t="str">
        <f t="shared" ca="1" si="1"/>
        <v/>
      </c>
    </row>
    <row r="30" spans="1:30" ht="15" customHeight="1" x14ac:dyDescent="0.25">
      <c r="A30" s="204"/>
      <c r="B30" s="91"/>
      <c r="C30" s="91"/>
      <c r="D30" s="97">
        <v>0</v>
      </c>
      <c r="E30" s="97">
        <f ca="1">IF(ISNUMBER(D30),IF(D30+1&lt;=(YEAR(Inputs!$H$11)-YEAR(Inputs!$G$11)),D30+1,""),"")</f>
        <v>1</v>
      </c>
      <c r="F30" s="97">
        <f ca="1">IF(ISNUMBER(E30),IF(E30+1&lt;=(YEAR(Inputs!$H$11)-YEAR(Inputs!$G$11)),E30+1,""),"")</f>
        <v>2</v>
      </c>
      <c r="G30" s="97">
        <f ca="1">IF(ISNUMBER(F30),IF(F30+1&lt;=(YEAR(Inputs!$H$11)-YEAR(Inputs!$G$11)),F30+1,""),"")</f>
        <v>3</v>
      </c>
      <c r="H30" s="97" t="str">
        <f ca="1">IF(ISNUMBER(G30),IF(G30+1&lt;=(YEAR(Inputs!$H$11)-YEAR(Inputs!$G$11)),G30+1,""),"")</f>
        <v/>
      </c>
      <c r="I30" s="97" t="str">
        <f ca="1">IF(ISNUMBER(H30),IF(H30+1&lt;=(YEAR(Inputs!$H$11)-YEAR(Inputs!$G$11)),H30+1,""),"")</f>
        <v/>
      </c>
      <c r="J30" s="97" t="str">
        <f ca="1">IF(ISNUMBER(I30),IF(I30+1&lt;=(YEAR(Inputs!$H$11)-YEAR(Inputs!$G$11)),I30+1,""),"")</f>
        <v/>
      </c>
      <c r="K30" s="97" t="str">
        <f ca="1">IF(ISNUMBER(J30),IF(J30+1&lt;=(YEAR(Inputs!$H$11)-YEAR(Inputs!$G$11)),J30+1,""),"")</f>
        <v/>
      </c>
      <c r="L30" s="97" t="str">
        <f ca="1">IF(ISNUMBER(K30),IF(K30+1&lt;=(YEAR(Inputs!$H$11)-YEAR(Inputs!$G$11)),K30+1,""),"")</f>
        <v/>
      </c>
      <c r="M30" s="97" t="str">
        <f ca="1">IF(ISNUMBER(L30),IF(L30+1&lt;=(YEAR(Inputs!$H$11)-YEAR(Inputs!$G$11)),L30+1,""),"")</f>
        <v/>
      </c>
      <c r="N30" s="97" t="str">
        <f ca="1">IF(ISNUMBER(M30),IF(M30+1&lt;=(YEAR(Inputs!$H$11)-YEAR(Inputs!$G$11)),M30+1,""),"")</f>
        <v/>
      </c>
      <c r="S30" s="216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</row>
    <row r="31" spans="1:30" ht="15" customHeight="1" x14ac:dyDescent="0.25">
      <c r="A31" s="204"/>
      <c r="B31" s="98" t="s">
        <v>79</v>
      </c>
      <c r="C31" s="99" t="s">
        <v>37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S31" s="219" t="str">
        <f>B31</f>
        <v>Development Costs (k€)</v>
      </c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</row>
    <row r="32" spans="1:30" ht="15" customHeight="1" x14ac:dyDescent="0.25">
      <c r="A32" s="204"/>
      <c r="B32" s="101" t="s">
        <v>28</v>
      </c>
      <c r="C32" s="102">
        <f>SUM(T32:AD32)</f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S32" s="221" t="str">
        <f>B32</f>
        <v>Definition Phase</v>
      </c>
      <c r="T32" s="45" t="str">
        <f t="shared" ref="T32:AD35" si="2">IF(AND($C6&lt;&gt;"N/A",ISNUMBER($G6),ISNUMBER($H6)),IF(AND(D$29&gt;=YEAR($G6),D$29&lt;=YEAR($H6)),D32,""),"")</f>
        <v/>
      </c>
      <c r="U32" s="45" t="str">
        <f t="shared" si="2"/>
        <v/>
      </c>
      <c r="V32" s="45" t="str">
        <f t="shared" si="2"/>
        <v/>
      </c>
      <c r="W32" s="45" t="str">
        <f t="shared" si="2"/>
        <v/>
      </c>
      <c r="X32" s="45" t="str">
        <f t="shared" si="2"/>
        <v/>
      </c>
      <c r="Y32" s="45" t="str">
        <f t="shared" si="2"/>
        <v/>
      </c>
      <c r="Z32" s="45" t="str">
        <f t="shared" si="2"/>
        <v/>
      </c>
      <c r="AA32" s="45" t="str">
        <f t="shared" si="2"/>
        <v/>
      </c>
      <c r="AB32" s="45" t="str">
        <f t="shared" si="2"/>
        <v/>
      </c>
      <c r="AC32" s="45" t="str">
        <f t="shared" si="2"/>
        <v/>
      </c>
      <c r="AD32" s="45" t="str">
        <f t="shared" si="2"/>
        <v/>
      </c>
    </row>
    <row r="33" spans="1:30" ht="15" customHeight="1" x14ac:dyDescent="0.25">
      <c r="A33" s="204"/>
      <c r="B33" s="101" t="s">
        <v>67</v>
      </c>
      <c r="C33" s="102">
        <f ca="1">SUM(T33:AD33)</f>
        <v>220</v>
      </c>
      <c r="D33" s="105">
        <v>100</v>
      </c>
      <c r="E33" s="105">
        <v>120</v>
      </c>
      <c r="F33" s="105">
        <v>149.69999999999999</v>
      </c>
      <c r="G33" s="105">
        <v>12.8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S33" s="221" t="str">
        <f t="shared" ref="S33:S42" si="3">B33</f>
        <v>Technology Phase</v>
      </c>
      <c r="T33" s="45">
        <f t="shared" ca="1" si="2"/>
        <v>100</v>
      </c>
      <c r="U33" s="45">
        <f t="shared" ca="1" si="2"/>
        <v>120</v>
      </c>
      <c r="V33" s="45" t="str">
        <f t="shared" ca="1" si="2"/>
        <v/>
      </c>
      <c r="W33" s="45" t="str">
        <f t="shared" ca="1" si="2"/>
        <v/>
      </c>
      <c r="X33" s="45" t="str">
        <f t="shared" ca="1" si="2"/>
        <v/>
      </c>
      <c r="Y33" s="45" t="str">
        <f t="shared" ca="1" si="2"/>
        <v/>
      </c>
      <c r="Z33" s="45" t="str">
        <f t="shared" ca="1" si="2"/>
        <v/>
      </c>
      <c r="AA33" s="45" t="str">
        <f t="shared" ca="1" si="2"/>
        <v/>
      </c>
      <c r="AB33" s="45" t="str">
        <f t="shared" ca="1" si="2"/>
        <v/>
      </c>
      <c r="AC33" s="45" t="str">
        <f t="shared" ca="1" si="2"/>
        <v/>
      </c>
      <c r="AD33" s="45" t="str">
        <f t="shared" ca="1" si="2"/>
        <v/>
      </c>
    </row>
    <row r="34" spans="1:30" ht="15" customHeight="1" x14ac:dyDescent="0.25">
      <c r="A34" s="204"/>
      <c r="B34" s="101" t="s">
        <v>29</v>
      </c>
      <c r="C34" s="102">
        <f ca="1">SUM(T34:AD34)</f>
        <v>350</v>
      </c>
      <c r="D34" s="105">
        <v>0</v>
      </c>
      <c r="E34" s="105">
        <v>100</v>
      </c>
      <c r="F34" s="105">
        <v>150</v>
      </c>
      <c r="G34" s="105">
        <v>100</v>
      </c>
      <c r="H34" s="105">
        <v>238.7</v>
      </c>
      <c r="I34" s="105">
        <v>80</v>
      </c>
      <c r="J34" s="105">
        <v>90</v>
      </c>
      <c r="K34" s="105">
        <v>100</v>
      </c>
      <c r="L34" s="105">
        <v>110</v>
      </c>
      <c r="M34" s="105">
        <v>120</v>
      </c>
      <c r="N34" s="105">
        <v>130</v>
      </c>
      <c r="S34" s="221" t="str">
        <f t="shared" si="3"/>
        <v>Product Phase</v>
      </c>
      <c r="T34" s="45" t="str">
        <f t="shared" ca="1" si="2"/>
        <v/>
      </c>
      <c r="U34" s="45">
        <f t="shared" ca="1" si="2"/>
        <v>100</v>
      </c>
      <c r="V34" s="45">
        <f t="shared" ca="1" si="2"/>
        <v>150</v>
      </c>
      <c r="W34" s="45">
        <f t="shared" ca="1" si="2"/>
        <v>100</v>
      </c>
      <c r="X34" s="45" t="str">
        <f t="shared" ca="1" si="2"/>
        <v/>
      </c>
      <c r="Y34" s="45" t="str">
        <f t="shared" ca="1" si="2"/>
        <v/>
      </c>
      <c r="Z34" s="45" t="str">
        <f t="shared" ca="1" si="2"/>
        <v/>
      </c>
      <c r="AA34" s="45" t="str">
        <f t="shared" ca="1" si="2"/>
        <v/>
      </c>
      <c r="AB34" s="45" t="str">
        <f t="shared" ca="1" si="2"/>
        <v/>
      </c>
      <c r="AC34" s="45" t="str">
        <f t="shared" ca="1" si="2"/>
        <v/>
      </c>
      <c r="AD34" s="45" t="str">
        <f t="shared" ca="1" si="2"/>
        <v/>
      </c>
    </row>
    <row r="35" spans="1:30" ht="15" customHeight="1" x14ac:dyDescent="0.25">
      <c r="A35" s="204"/>
      <c r="B35" s="101" t="s">
        <v>30</v>
      </c>
      <c r="C35" s="102">
        <f>SUM(T35:AD35)</f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S35" s="221" t="str">
        <f t="shared" si="3"/>
        <v>Demonstration Phase</v>
      </c>
      <c r="T35" s="45" t="str">
        <f t="shared" si="2"/>
        <v/>
      </c>
      <c r="U35" s="45" t="str">
        <f t="shared" si="2"/>
        <v/>
      </c>
      <c r="V35" s="45" t="str">
        <f t="shared" si="2"/>
        <v/>
      </c>
      <c r="W35" s="45" t="str">
        <f t="shared" si="2"/>
        <v/>
      </c>
      <c r="X35" s="45" t="str">
        <f t="shared" si="2"/>
        <v/>
      </c>
      <c r="Y35" s="45" t="str">
        <f t="shared" si="2"/>
        <v/>
      </c>
      <c r="Z35" s="45" t="str">
        <f t="shared" si="2"/>
        <v/>
      </c>
      <c r="AA35" s="45" t="str">
        <f t="shared" si="2"/>
        <v/>
      </c>
      <c r="AB35" s="45" t="str">
        <f t="shared" si="2"/>
        <v/>
      </c>
      <c r="AC35" s="45" t="str">
        <f t="shared" si="2"/>
        <v/>
      </c>
      <c r="AD35" s="45" t="str">
        <f t="shared" si="2"/>
        <v/>
      </c>
    </row>
    <row r="36" spans="1:30" ht="15" customHeight="1" x14ac:dyDescent="0.25">
      <c r="A36" s="204"/>
      <c r="B36" s="103" t="s">
        <v>80</v>
      </c>
      <c r="C36" s="84"/>
      <c r="D36" s="104">
        <f t="shared" ref="D36:N36" ca="1" si="4">T36</f>
        <v>100</v>
      </c>
      <c r="E36" s="104">
        <f t="shared" ca="1" si="4"/>
        <v>220</v>
      </c>
      <c r="F36" s="104">
        <f t="shared" ca="1" si="4"/>
        <v>150</v>
      </c>
      <c r="G36" s="104">
        <f t="shared" ca="1" si="4"/>
        <v>100</v>
      </c>
      <c r="H36" s="104" t="str">
        <f t="shared" ca="1" si="4"/>
        <v/>
      </c>
      <c r="I36" s="104" t="str">
        <f t="shared" ca="1" si="4"/>
        <v/>
      </c>
      <c r="J36" s="104" t="str">
        <f t="shared" ca="1" si="4"/>
        <v/>
      </c>
      <c r="K36" s="104" t="str">
        <f t="shared" ca="1" si="4"/>
        <v/>
      </c>
      <c r="L36" s="104" t="str">
        <f t="shared" ca="1" si="4"/>
        <v/>
      </c>
      <c r="M36" s="104" t="str">
        <f t="shared" ca="1" si="4"/>
        <v/>
      </c>
      <c r="N36" s="104" t="str">
        <f t="shared" ca="1" si="4"/>
        <v/>
      </c>
      <c r="S36" s="219" t="str">
        <f t="shared" si="3"/>
        <v>Total</v>
      </c>
      <c r="T36" s="46">
        <f ca="1">IF(SUM(T32:T35)&gt;0,SUM(T32:T35),"")</f>
        <v>100</v>
      </c>
      <c r="U36" s="46">
        <f t="shared" ref="U36:AD36" ca="1" si="5">IF(SUM(U32:U35)&gt;0,SUM(U32:U35),"")</f>
        <v>220</v>
      </c>
      <c r="V36" s="46">
        <f t="shared" ca="1" si="5"/>
        <v>150</v>
      </c>
      <c r="W36" s="46">
        <f t="shared" ca="1" si="5"/>
        <v>100</v>
      </c>
      <c r="X36" s="46" t="str">
        <f t="shared" ca="1" si="5"/>
        <v/>
      </c>
      <c r="Y36" s="46" t="str">
        <f t="shared" ca="1" si="5"/>
        <v/>
      </c>
      <c r="Z36" s="46" t="str">
        <f t="shared" ca="1" si="5"/>
        <v/>
      </c>
      <c r="AA36" s="46" t="str">
        <f t="shared" ca="1" si="5"/>
        <v/>
      </c>
      <c r="AB36" s="46" t="str">
        <f t="shared" ca="1" si="5"/>
        <v/>
      </c>
      <c r="AC36" s="46" t="str">
        <f t="shared" ca="1" si="5"/>
        <v/>
      </c>
      <c r="AD36" s="46" t="str">
        <f t="shared" ca="1" si="5"/>
        <v/>
      </c>
    </row>
    <row r="37" spans="1:30" ht="15" customHeight="1" x14ac:dyDescent="0.25">
      <c r="A37" s="204"/>
      <c r="B37" s="98" t="s">
        <v>83</v>
      </c>
      <c r="C37" s="99" t="s">
        <v>37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S37" s="219" t="str">
        <f t="shared" si="3"/>
        <v>ESA Co-Funding (k€)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5" customHeight="1" x14ac:dyDescent="0.25">
      <c r="A38" s="204"/>
      <c r="B38" s="101" t="str">
        <f>B32</f>
        <v>Definition Phase</v>
      </c>
      <c r="C38" s="102">
        <f>SUM(T38:AD38)</f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S38" s="221" t="str">
        <f t="shared" si="3"/>
        <v>Definition Phase</v>
      </c>
      <c r="T38" s="45" t="str">
        <f t="shared" ref="T38:AD41" si="6">IF(AND($C6&lt;&gt;"N/A",ISNUMBER($G6),ISNUMBER($H6)),IF(AND(D$29&gt;=YEAR($G6),D$29&lt;=YEAR($H6)),D38,""),"")</f>
        <v/>
      </c>
      <c r="U38" s="45" t="str">
        <f t="shared" si="6"/>
        <v/>
      </c>
      <c r="V38" s="45" t="str">
        <f t="shared" si="6"/>
        <v/>
      </c>
      <c r="W38" s="45" t="str">
        <f t="shared" si="6"/>
        <v/>
      </c>
      <c r="X38" s="45" t="str">
        <f t="shared" si="6"/>
        <v/>
      </c>
      <c r="Y38" s="45" t="str">
        <f t="shared" si="6"/>
        <v/>
      </c>
      <c r="Z38" s="45" t="str">
        <f t="shared" si="6"/>
        <v/>
      </c>
      <c r="AA38" s="45" t="str">
        <f t="shared" si="6"/>
        <v/>
      </c>
      <c r="AB38" s="45" t="str">
        <f t="shared" si="6"/>
        <v/>
      </c>
      <c r="AC38" s="45" t="str">
        <f t="shared" si="6"/>
        <v/>
      </c>
      <c r="AD38" s="45" t="str">
        <f t="shared" si="6"/>
        <v/>
      </c>
    </row>
    <row r="39" spans="1:30" ht="15" customHeight="1" x14ac:dyDescent="0.25">
      <c r="A39" s="204"/>
      <c r="B39" s="101" t="str">
        <f t="shared" ref="B39:B40" si="7">B33</f>
        <v>Technology Phase</v>
      </c>
      <c r="C39" s="102">
        <f ca="1">SUM(T39:AD39)</f>
        <v>165</v>
      </c>
      <c r="D39" s="105">
        <v>75</v>
      </c>
      <c r="E39" s="105">
        <v>90</v>
      </c>
      <c r="F39" s="105">
        <f>149.7-37.44</f>
        <v>112.25999999999999</v>
      </c>
      <c r="G39" s="105">
        <f>12.7-3.07</f>
        <v>9.629999999999999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S39" s="221" t="str">
        <f t="shared" si="3"/>
        <v>Technology Phase</v>
      </c>
      <c r="T39" s="45">
        <f t="shared" ca="1" si="6"/>
        <v>75</v>
      </c>
      <c r="U39" s="45">
        <f t="shared" ca="1" si="6"/>
        <v>90</v>
      </c>
      <c r="V39" s="45" t="str">
        <f t="shared" ca="1" si="6"/>
        <v/>
      </c>
      <c r="W39" s="45" t="str">
        <f t="shared" ca="1" si="6"/>
        <v/>
      </c>
      <c r="X39" s="45" t="str">
        <f t="shared" ca="1" si="6"/>
        <v/>
      </c>
      <c r="Y39" s="45" t="str">
        <f t="shared" ca="1" si="6"/>
        <v/>
      </c>
      <c r="Z39" s="45" t="str">
        <f t="shared" ca="1" si="6"/>
        <v/>
      </c>
      <c r="AA39" s="45" t="str">
        <f t="shared" ca="1" si="6"/>
        <v/>
      </c>
      <c r="AB39" s="45" t="str">
        <f t="shared" ca="1" si="6"/>
        <v/>
      </c>
      <c r="AC39" s="45" t="str">
        <f t="shared" ca="1" si="6"/>
        <v/>
      </c>
      <c r="AD39" s="45" t="str">
        <f t="shared" ca="1" si="6"/>
        <v/>
      </c>
    </row>
    <row r="40" spans="1:30" ht="15" customHeight="1" x14ac:dyDescent="0.25">
      <c r="A40" s="204"/>
      <c r="B40" s="101" t="str">
        <f t="shared" si="7"/>
        <v>Product Phase</v>
      </c>
      <c r="C40" s="102">
        <f ca="1">SUM(T40:AD40)</f>
        <v>175</v>
      </c>
      <c r="D40" s="105">
        <v>0</v>
      </c>
      <c r="E40" s="105">
        <v>50</v>
      </c>
      <c r="F40" s="105">
        <v>75</v>
      </c>
      <c r="G40" s="105">
        <v>50</v>
      </c>
      <c r="H40" s="105">
        <v>119.33</v>
      </c>
      <c r="I40" s="105">
        <v>40</v>
      </c>
      <c r="J40" s="105">
        <v>45</v>
      </c>
      <c r="K40" s="105">
        <v>50</v>
      </c>
      <c r="L40" s="105">
        <v>55</v>
      </c>
      <c r="M40" s="105">
        <v>60</v>
      </c>
      <c r="N40" s="105">
        <v>65</v>
      </c>
      <c r="S40" s="221" t="str">
        <f t="shared" si="3"/>
        <v>Product Phase</v>
      </c>
      <c r="T40" s="45" t="str">
        <f t="shared" ca="1" si="6"/>
        <v/>
      </c>
      <c r="U40" s="45">
        <f t="shared" ca="1" si="6"/>
        <v>50</v>
      </c>
      <c r="V40" s="45">
        <f t="shared" ca="1" si="6"/>
        <v>75</v>
      </c>
      <c r="W40" s="45">
        <f t="shared" ca="1" si="6"/>
        <v>50</v>
      </c>
      <c r="X40" s="45" t="str">
        <f t="shared" ca="1" si="6"/>
        <v/>
      </c>
      <c r="Y40" s="45" t="str">
        <f t="shared" ca="1" si="6"/>
        <v/>
      </c>
      <c r="Z40" s="45" t="str">
        <f t="shared" ca="1" si="6"/>
        <v/>
      </c>
      <c r="AA40" s="45" t="str">
        <f t="shared" ca="1" si="6"/>
        <v/>
      </c>
      <c r="AB40" s="45" t="str">
        <f t="shared" ca="1" si="6"/>
        <v/>
      </c>
      <c r="AC40" s="45" t="str">
        <f t="shared" ca="1" si="6"/>
        <v/>
      </c>
      <c r="AD40" s="45" t="str">
        <f t="shared" ca="1" si="6"/>
        <v/>
      </c>
    </row>
    <row r="41" spans="1:30" ht="15" customHeight="1" x14ac:dyDescent="0.25">
      <c r="A41" s="204"/>
      <c r="B41" s="101" t="str">
        <f>B35</f>
        <v>Demonstration Phase</v>
      </c>
      <c r="C41" s="102">
        <f>SUM(T41:AD41)</f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S41" s="221" t="str">
        <f t="shared" si="3"/>
        <v>Demonstration Phase</v>
      </c>
      <c r="T41" s="45" t="str">
        <f t="shared" si="6"/>
        <v/>
      </c>
      <c r="U41" s="45" t="str">
        <f t="shared" si="6"/>
        <v/>
      </c>
      <c r="V41" s="45" t="str">
        <f t="shared" si="6"/>
        <v/>
      </c>
      <c r="W41" s="45" t="str">
        <f t="shared" si="6"/>
        <v/>
      </c>
      <c r="X41" s="45" t="str">
        <f t="shared" si="6"/>
        <v/>
      </c>
      <c r="Y41" s="45" t="str">
        <f t="shared" si="6"/>
        <v/>
      </c>
      <c r="Z41" s="45" t="str">
        <f t="shared" si="6"/>
        <v/>
      </c>
      <c r="AA41" s="45" t="str">
        <f t="shared" si="6"/>
        <v/>
      </c>
      <c r="AB41" s="45" t="str">
        <f t="shared" si="6"/>
        <v/>
      </c>
      <c r="AC41" s="45" t="str">
        <f t="shared" si="6"/>
        <v/>
      </c>
      <c r="AD41" s="45" t="str">
        <f t="shared" si="6"/>
        <v/>
      </c>
    </row>
    <row r="42" spans="1:30" ht="15" customHeight="1" x14ac:dyDescent="0.25">
      <c r="A42" s="204"/>
      <c r="B42" s="103" t="s">
        <v>80</v>
      </c>
      <c r="C42" s="84"/>
      <c r="D42" s="104">
        <f t="shared" ref="D42:N42" ca="1" si="8">T42</f>
        <v>75</v>
      </c>
      <c r="E42" s="104">
        <f t="shared" ca="1" si="8"/>
        <v>140</v>
      </c>
      <c r="F42" s="104">
        <f t="shared" ca="1" si="8"/>
        <v>75</v>
      </c>
      <c r="G42" s="104">
        <f t="shared" ca="1" si="8"/>
        <v>50</v>
      </c>
      <c r="H42" s="104" t="str">
        <f t="shared" ca="1" si="8"/>
        <v/>
      </c>
      <c r="I42" s="104" t="str">
        <f t="shared" ca="1" si="8"/>
        <v/>
      </c>
      <c r="J42" s="104" t="str">
        <f t="shared" ca="1" si="8"/>
        <v/>
      </c>
      <c r="K42" s="104" t="str">
        <f t="shared" ca="1" si="8"/>
        <v/>
      </c>
      <c r="L42" s="104" t="str">
        <f t="shared" ca="1" si="8"/>
        <v/>
      </c>
      <c r="M42" s="104" t="str">
        <f t="shared" ca="1" si="8"/>
        <v/>
      </c>
      <c r="N42" s="104" t="str">
        <f t="shared" ca="1" si="8"/>
        <v/>
      </c>
      <c r="S42" s="219" t="str">
        <f t="shared" si="3"/>
        <v>Total</v>
      </c>
      <c r="T42" s="46">
        <f ca="1">IF(SUM(T38:T41)&gt;0,SUM(T38:T41),"")</f>
        <v>75</v>
      </c>
      <c r="U42" s="46">
        <f t="shared" ref="U42:AD42" ca="1" si="9">IF(SUM(U38:U41)&gt;0,SUM(U38:U41),"")</f>
        <v>140</v>
      </c>
      <c r="V42" s="46">
        <f t="shared" ca="1" si="9"/>
        <v>75</v>
      </c>
      <c r="W42" s="46">
        <f t="shared" ca="1" si="9"/>
        <v>50</v>
      </c>
      <c r="X42" s="46" t="str">
        <f t="shared" ca="1" si="9"/>
        <v/>
      </c>
      <c r="Y42" s="46" t="str">
        <f t="shared" ca="1" si="9"/>
        <v/>
      </c>
      <c r="Z42" s="46" t="str">
        <f t="shared" ca="1" si="9"/>
        <v/>
      </c>
      <c r="AA42" s="46" t="str">
        <f t="shared" ca="1" si="9"/>
        <v/>
      </c>
      <c r="AB42" s="46" t="str">
        <f t="shared" ca="1" si="9"/>
        <v/>
      </c>
      <c r="AC42" s="46" t="str">
        <f t="shared" ca="1" si="9"/>
        <v/>
      </c>
      <c r="AD42" s="46" t="str">
        <f t="shared" ca="1" si="9"/>
        <v/>
      </c>
    </row>
    <row r="43" spans="1:30" ht="15" customHeight="1" x14ac:dyDescent="0.2">
      <c r="A43" s="204"/>
      <c r="B43" s="90"/>
      <c r="C43" s="84"/>
      <c r="D43" s="85"/>
      <c r="E43" s="85"/>
      <c r="F43" s="85"/>
      <c r="G43" s="86"/>
      <c r="H43" s="86"/>
      <c r="I43" s="87"/>
      <c r="J43" s="88"/>
      <c r="K43" s="89"/>
      <c r="L43" s="89"/>
      <c r="M43" s="89"/>
      <c r="N43" s="89"/>
      <c r="S43" s="222" t="s">
        <v>102</v>
      </c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</row>
    <row r="44" spans="1:30" ht="15" customHeight="1" x14ac:dyDescent="0.2">
      <c r="A44" s="204"/>
      <c r="B44" s="95" t="s">
        <v>88</v>
      </c>
      <c r="C44" s="84"/>
      <c r="D44" s="85"/>
      <c r="E44" s="85"/>
      <c r="F44" s="85"/>
      <c r="G44" s="86"/>
      <c r="H44" s="86"/>
      <c r="I44" s="87"/>
      <c r="J44" s="88"/>
      <c r="K44" s="89"/>
      <c r="L44" s="89"/>
      <c r="M44" s="89"/>
      <c r="N44" s="89"/>
      <c r="S44" s="221" t="str">
        <f>S38</f>
        <v>Definition Phase</v>
      </c>
      <c r="T44" s="218" t="str">
        <f>IF(IF(ISNUMBER(T32),T32,0)-IF(ISNUMBER(T38),T38,0)&lt;&gt;0,IF(ISNUMBER(T32),T32,0)-IF(ISNUMBER(T38),T38,0),"")</f>
        <v/>
      </c>
      <c r="U44" s="218" t="str">
        <f t="shared" ref="U44:AD44" si="10">IF(IF(ISNUMBER(U32),U32,0)-IF(ISNUMBER(U38),U38,0)&lt;&gt;0,IF(ISNUMBER(U32),U32,0)-IF(ISNUMBER(U38),U38,0),"")</f>
        <v/>
      </c>
      <c r="V44" s="218" t="str">
        <f t="shared" si="10"/>
        <v/>
      </c>
      <c r="W44" s="218" t="str">
        <f t="shared" si="10"/>
        <v/>
      </c>
      <c r="X44" s="218" t="str">
        <f t="shared" si="10"/>
        <v/>
      </c>
      <c r="Y44" s="218" t="str">
        <f t="shared" si="10"/>
        <v/>
      </c>
      <c r="Z44" s="218" t="str">
        <f t="shared" si="10"/>
        <v/>
      </c>
      <c r="AA44" s="218" t="str">
        <f t="shared" si="10"/>
        <v/>
      </c>
      <c r="AB44" s="218" t="str">
        <f t="shared" si="10"/>
        <v/>
      </c>
      <c r="AC44" s="218" t="str">
        <f t="shared" si="10"/>
        <v/>
      </c>
      <c r="AD44" s="218" t="str">
        <f t="shared" si="10"/>
        <v/>
      </c>
    </row>
    <row r="45" spans="1:30" ht="15" customHeight="1" x14ac:dyDescent="0.2">
      <c r="A45" s="204"/>
      <c r="B45" s="95"/>
      <c r="C45" s="84"/>
      <c r="D45" s="85"/>
      <c r="F45" s="85"/>
      <c r="G45" s="86"/>
      <c r="H45" s="86"/>
      <c r="I45" s="87"/>
      <c r="J45" s="88"/>
      <c r="K45" s="89"/>
      <c r="L45" s="89"/>
      <c r="M45" s="89"/>
      <c r="N45" s="89"/>
      <c r="S45" s="221" t="str">
        <f t="shared" ref="S45:S48" si="11">S39</f>
        <v>Technology Phase</v>
      </c>
      <c r="T45" s="218">
        <f t="shared" ref="T45:AD47" ca="1" si="12">IF(IF(ISNUMBER(T33),T33,0)-IF(ISNUMBER(T39),T39,0)&lt;&gt;0,IF(ISNUMBER(T33),T33,0)-IF(ISNUMBER(T39),T39,0),"")</f>
        <v>25</v>
      </c>
      <c r="U45" s="218">
        <f t="shared" ca="1" si="12"/>
        <v>30</v>
      </c>
      <c r="V45" s="218" t="str">
        <f t="shared" ca="1" si="12"/>
        <v/>
      </c>
      <c r="W45" s="218" t="str">
        <f t="shared" ca="1" si="12"/>
        <v/>
      </c>
      <c r="X45" s="218" t="str">
        <f t="shared" ca="1" si="12"/>
        <v/>
      </c>
      <c r="Y45" s="218" t="str">
        <f t="shared" ca="1" si="12"/>
        <v/>
      </c>
      <c r="Z45" s="218" t="str">
        <f t="shared" ca="1" si="12"/>
        <v/>
      </c>
      <c r="AA45" s="218" t="str">
        <f t="shared" ca="1" si="12"/>
        <v/>
      </c>
      <c r="AB45" s="218" t="str">
        <f t="shared" ca="1" si="12"/>
        <v/>
      </c>
      <c r="AC45" s="218" t="str">
        <f t="shared" ca="1" si="12"/>
        <v/>
      </c>
      <c r="AD45" s="218" t="str">
        <f t="shared" ca="1" si="12"/>
        <v/>
      </c>
    </row>
    <row r="46" spans="1:30" ht="15" customHeight="1" x14ac:dyDescent="0.2">
      <c r="A46" s="204"/>
      <c r="B46" s="90"/>
      <c r="C46" s="84"/>
      <c r="D46" s="85"/>
      <c r="E46" s="85"/>
      <c r="F46" s="85"/>
      <c r="G46" s="86"/>
      <c r="H46" s="86"/>
      <c r="I46" s="87"/>
      <c r="J46" s="88"/>
      <c r="K46" s="89"/>
      <c r="L46" s="89"/>
      <c r="M46" s="89"/>
      <c r="N46" s="89"/>
      <c r="S46" s="221" t="str">
        <f t="shared" si="11"/>
        <v>Product Phase</v>
      </c>
      <c r="T46" s="218" t="str">
        <f t="shared" ca="1" si="12"/>
        <v/>
      </c>
      <c r="U46" s="218">
        <f t="shared" ca="1" si="12"/>
        <v>50</v>
      </c>
      <c r="V46" s="218">
        <f t="shared" ca="1" si="12"/>
        <v>75</v>
      </c>
      <c r="W46" s="218">
        <f t="shared" ca="1" si="12"/>
        <v>50</v>
      </c>
      <c r="X46" s="218" t="str">
        <f t="shared" ca="1" si="12"/>
        <v/>
      </c>
      <c r="Y46" s="218" t="str">
        <f t="shared" ca="1" si="12"/>
        <v/>
      </c>
      <c r="Z46" s="218" t="str">
        <f t="shared" ca="1" si="12"/>
        <v/>
      </c>
      <c r="AA46" s="218" t="str">
        <f t="shared" ca="1" si="12"/>
        <v/>
      </c>
      <c r="AB46" s="218" t="str">
        <f t="shared" ca="1" si="12"/>
        <v/>
      </c>
      <c r="AC46" s="218" t="str">
        <f t="shared" ca="1" si="12"/>
        <v/>
      </c>
      <c r="AD46" s="218" t="str">
        <f t="shared" ca="1" si="12"/>
        <v/>
      </c>
    </row>
    <row r="47" spans="1:30" ht="15" customHeight="1" x14ac:dyDescent="0.2">
      <c r="A47" s="204"/>
      <c r="B47" s="90"/>
      <c r="C47" s="84"/>
      <c r="D47" s="85"/>
      <c r="E47" s="85"/>
      <c r="F47" s="85"/>
      <c r="G47" s="86"/>
      <c r="H47" s="86"/>
      <c r="I47" s="87"/>
      <c r="J47" s="88"/>
      <c r="K47" s="89"/>
      <c r="L47" s="89"/>
      <c r="M47" s="89"/>
      <c r="N47" s="89"/>
      <c r="S47" s="221" t="str">
        <f t="shared" si="11"/>
        <v>Demonstration Phase</v>
      </c>
      <c r="T47" s="218" t="str">
        <f t="shared" si="12"/>
        <v/>
      </c>
      <c r="U47" s="218" t="str">
        <f t="shared" si="12"/>
        <v/>
      </c>
      <c r="V47" s="218" t="str">
        <f t="shared" si="12"/>
        <v/>
      </c>
      <c r="W47" s="218" t="str">
        <f t="shared" si="12"/>
        <v/>
      </c>
      <c r="X47" s="218" t="str">
        <f t="shared" si="12"/>
        <v/>
      </c>
      <c r="Y47" s="218" t="str">
        <f t="shared" si="12"/>
        <v/>
      </c>
      <c r="Z47" s="218" t="str">
        <f t="shared" si="12"/>
        <v/>
      </c>
      <c r="AA47" s="218" t="str">
        <f t="shared" si="12"/>
        <v/>
      </c>
      <c r="AB47" s="218" t="str">
        <f t="shared" si="12"/>
        <v/>
      </c>
      <c r="AC47" s="218" t="str">
        <f t="shared" si="12"/>
        <v/>
      </c>
      <c r="AD47" s="218" t="str">
        <f t="shared" si="12"/>
        <v/>
      </c>
    </row>
    <row r="48" spans="1:30" ht="15" customHeight="1" x14ac:dyDescent="0.25">
      <c r="A48" s="204"/>
      <c r="B48" s="83" t="s">
        <v>125</v>
      </c>
      <c r="I48" s="87"/>
      <c r="J48" s="88"/>
      <c r="K48" s="89"/>
      <c r="L48" s="89"/>
      <c r="M48" s="89"/>
      <c r="N48" s="89"/>
      <c r="S48" s="219" t="str">
        <f t="shared" si="11"/>
        <v>Total</v>
      </c>
      <c r="T48" s="46">
        <f ca="1">IF(SUM(T44:T47)&gt;0,SUM(T44:T47),"")</f>
        <v>25</v>
      </c>
      <c r="U48" s="46">
        <f t="shared" ref="U48:AD48" ca="1" si="13">IF(SUM(U44:U47)&gt;0,SUM(U44:U47),"")</f>
        <v>80</v>
      </c>
      <c r="V48" s="46">
        <f t="shared" ca="1" si="13"/>
        <v>75</v>
      </c>
      <c r="W48" s="46">
        <f t="shared" ca="1" si="13"/>
        <v>50</v>
      </c>
      <c r="X48" s="46" t="str">
        <f t="shared" ca="1" si="13"/>
        <v/>
      </c>
      <c r="Y48" s="46" t="str">
        <f t="shared" ca="1" si="13"/>
        <v/>
      </c>
      <c r="Z48" s="46" t="str">
        <f t="shared" ca="1" si="13"/>
        <v/>
      </c>
      <c r="AA48" s="46" t="str">
        <f t="shared" ca="1" si="13"/>
        <v/>
      </c>
      <c r="AB48" s="46" t="str">
        <f t="shared" ca="1" si="13"/>
        <v/>
      </c>
      <c r="AC48" s="46" t="str">
        <f t="shared" ca="1" si="13"/>
        <v/>
      </c>
      <c r="AD48" s="46" t="str">
        <f t="shared" ca="1" si="13"/>
        <v/>
      </c>
    </row>
    <row r="49" spans="1:30" ht="15" customHeight="1" x14ac:dyDescent="0.25">
      <c r="A49" s="204"/>
      <c r="B49" s="106"/>
      <c r="I49" s="87"/>
      <c r="J49" s="88"/>
      <c r="K49" s="89"/>
      <c r="L49" s="89"/>
      <c r="M49" s="89"/>
      <c r="N49" s="89"/>
      <c r="S49" s="216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</row>
    <row r="50" spans="1:30" ht="15" customHeight="1" x14ac:dyDescent="0.25">
      <c r="A50" s="137"/>
      <c r="B50" s="91"/>
      <c r="C50" s="107"/>
      <c r="D50" s="93" t="s">
        <v>31</v>
      </c>
      <c r="F50" s="95" t="s">
        <v>82</v>
      </c>
      <c r="S50" s="216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30" ht="15" customHeight="1" x14ac:dyDescent="0.25">
      <c r="A51" s="137"/>
      <c r="B51" s="91"/>
      <c r="C51" s="91"/>
      <c r="D51" s="96">
        <f ca="1">IF(AND(ISNUMBER($G$14),ISNUMBER($H$14)),YEAR(Inputs!$G$14),YEAR(TODAY()))</f>
        <v>2023</v>
      </c>
      <c r="E51" s="96">
        <f>IF(ISNUMBER(E52),YEAR(Inputs!$G$14)+E52,"")</f>
        <v>2024</v>
      </c>
      <c r="F51" s="96">
        <f>IF(ISNUMBER(F52),YEAR(Inputs!$G$14)+F52,"")</f>
        <v>2025</v>
      </c>
      <c r="G51" s="96">
        <f>IF(ISNUMBER(G52),YEAR(Inputs!$G$14)+G52,"")</f>
        <v>2026</v>
      </c>
      <c r="H51" s="96" t="str">
        <f>IF(ISNUMBER(H52),YEAR(Inputs!$G$14)+H52,"")</f>
        <v/>
      </c>
      <c r="I51" s="96" t="str">
        <f>IF(ISNUMBER(I52),YEAR(Inputs!$G$14)+I52,"")</f>
        <v/>
      </c>
      <c r="J51" s="96" t="str">
        <f>IF(ISNUMBER(J52),YEAR(Inputs!$G$14)+J52,"")</f>
        <v/>
      </c>
      <c r="K51" s="96" t="str">
        <f>IF(ISNUMBER(K52),YEAR(Inputs!$G$14)+K52,"")</f>
        <v/>
      </c>
      <c r="L51" s="96" t="str">
        <f>IF(ISNUMBER(L52),YEAR(Inputs!$G$14)+L52,"")</f>
        <v/>
      </c>
      <c r="M51" s="96" t="str">
        <f>IF(ISNUMBER(M52),YEAR(Inputs!$G$14)+M52,"")</f>
        <v/>
      </c>
      <c r="N51" s="96" t="str">
        <f>IF(ISNUMBER(N52),YEAR(Inputs!$G$14)+N52,"")</f>
        <v/>
      </c>
      <c r="S51" s="216"/>
      <c r="T51" s="217">
        <f ca="1">D51</f>
        <v>2023</v>
      </c>
      <c r="U51" s="217">
        <f t="shared" ref="U51:AD51" si="14">E51</f>
        <v>2024</v>
      </c>
      <c r="V51" s="217">
        <f t="shared" si="14"/>
        <v>2025</v>
      </c>
      <c r="W51" s="217">
        <f t="shared" si="14"/>
        <v>2026</v>
      </c>
      <c r="X51" s="217" t="str">
        <f t="shared" si="14"/>
        <v/>
      </c>
      <c r="Y51" s="217" t="str">
        <f t="shared" si="14"/>
        <v/>
      </c>
      <c r="Z51" s="217" t="str">
        <f t="shared" si="14"/>
        <v/>
      </c>
      <c r="AA51" s="217" t="str">
        <f t="shared" si="14"/>
        <v/>
      </c>
      <c r="AB51" s="217" t="str">
        <f t="shared" si="14"/>
        <v/>
      </c>
      <c r="AC51" s="217" t="str">
        <f t="shared" si="14"/>
        <v/>
      </c>
      <c r="AD51" s="217" t="str">
        <f t="shared" si="14"/>
        <v/>
      </c>
    </row>
    <row r="52" spans="1:30" ht="15" customHeight="1" x14ac:dyDescent="0.25">
      <c r="A52" s="137"/>
      <c r="B52" s="91"/>
      <c r="C52" s="91"/>
      <c r="D52" s="97">
        <v>0</v>
      </c>
      <c r="E52" s="97">
        <f>IF(AND(ISNUMBER(D52),ISNUMBER($G$14),ISNUMBER($H$14)),IF(D52+1&lt;=(YEAR(Inputs!$H$14)-YEAR(Inputs!$G$14)),D52+1,""),"")</f>
        <v>1</v>
      </c>
      <c r="F52" s="97">
        <f>IF(AND(ISNUMBER(E52),ISNUMBER($G$14),ISNUMBER($H$14)),IF(E52+1&lt;=(YEAR(Inputs!$H$14)-YEAR(Inputs!$G$14)),E52+1,""),"")</f>
        <v>2</v>
      </c>
      <c r="G52" s="97">
        <f>IF(AND(ISNUMBER(F52),ISNUMBER($G$14),ISNUMBER($H$14)),IF(F52+1&lt;=(YEAR(Inputs!$H$14)-YEAR(Inputs!$G$14)),F52+1,""),"")</f>
        <v>3</v>
      </c>
      <c r="H52" s="97" t="str">
        <f>IF(AND(ISNUMBER(G52),ISNUMBER($G$14),ISNUMBER($H$14)),IF(G52+1&lt;=(YEAR(Inputs!$H$14)-YEAR(Inputs!$G$14)),G52+1,""),"")</f>
        <v/>
      </c>
      <c r="I52" s="97" t="str">
        <f>IF(AND(ISNUMBER(H52),ISNUMBER($G$14),ISNUMBER($H$14)),IF(H52+1&lt;=(YEAR(Inputs!$H$14)-YEAR(Inputs!$G$14)),H52+1,""),"")</f>
        <v/>
      </c>
      <c r="J52" s="97" t="str">
        <f>IF(AND(ISNUMBER(I52),ISNUMBER($G$14),ISNUMBER($H$14)),IF(I52+1&lt;=(YEAR(Inputs!$H$14)-YEAR(Inputs!$G$14)),I52+1,""),"")</f>
        <v/>
      </c>
      <c r="K52" s="97" t="str">
        <f>IF(AND(ISNUMBER(J52),ISNUMBER($G$14),ISNUMBER($H$14)),IF(J52+1&lt;=(YEAR(Inputs!$H$14)-YEAR(Inputs!$G$14)),J52+1,""),"")</f>
        <v/>
      </c>
      <c r="L52" s="97" t="str">
        <f>IF(AND(ISNUMBER(K52),ISNUMBER($G$14),ISNUMBER($H$14)),IF(K52+1&lt;=(YEAR(Inputs!$H$14)-YEAR(Inputs!$G$14)),K52+1,""),"")</f>
        <v/>
      </c>
      <c r="M52" s="97" t="str">
        <f>IF(AND(ISNUMBER(L52),ISNUMBER($G$14),ISNUMBER($H$14)),IF(L52+1&lt;=(YEAR(Inputs!$H$14)-YEAR(Inputs!$G$14)),L52+1,""),"")</f>
        <v/>
      </c>
      <c r="N52" s="97" t="str">
        <f>IF(AND(ISNUMBER(M52),ISNUMBER($G$14),ISNUMBER($H$14)),IF(M52+1&lt;=(YEAR(Inputs!$H$14)-YEAR(Inputs!$G$14)),M52+1,""),"")</f>
        <v/>
      </c>
      <c r="O52" s="223"/>
      <c r="P52" s="223"/>
      <c r="Q52" s="223"/>
      <c r="S52" s="216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</row>
    <row r="53" spans="1:30" ht="15" customHeight="1" x14ac:dyDescent="0.25">
      <c r="A53" s="137"/>
      <c r="B53" s="98" t="s">
        <v>34</v>
      </c>
      <c r="C53" s="99" t="s">
        <v>37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S53" s="219" t="str">
        <f>B53</f>
        <v>Projected Unit Sales</v>
      </c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</row>
    <row r="54" spans="1:30" ht="15" customHeight="1" x14ac:dyDescent="0.25">
      <c r="A54" s="152"/>
      <c r="B54" s="112" t="s">
        <v>55</v>
      </c>
      <c r="C54" s="108">
        <f ca="1">SUM(T54:AD54)</f>
        <v>37</v>
      </c>
      <c r="D54" s="114">
        <v>5</v>
      </c>
      <c r="E54" s="114">
        <v>9</v>
      </c>
      <c r="F54" s="114">
        <v>9</v>
      </c>
      <c r="G54" s="114">
        <v>14</v>
      </c>
      <c r="H54" s="114">
        <v>40</v>
      </c>
      <c r="I54" s="114">
        <v>55</v>
      </c>
      <c r="J54" s="114">
        <v>60</v>
      </c>
      <c r="K54" s="114">
        <v>60</v>
      </c>
      <c r="L54" s="114">
        <v>60</v>
      </c>
      <c r="M54" s="114">
        <v>70</v>
      </c>
      <c r="N54" s="114">
        <v>80</v>
      </c>
      <c r="S54" s="221" t="str">
        <f>B54</f>
        <v>Product/Scenario 1</v>
      </c>
      <c r="T54" s="45">
        <f t="shared" ref="T54:AD56" ca="1" si="15">IF(AND(ISNUMBER($G$14),ISNUMBER($H$14)),IF(AND(D$51&gt;=YEAR($G$14),D$51&lt;=YEAR($H$14)),D54,""),"")</f>
        <v>5</v>
      </c>
      <c r="U54" s="45">
        <f t="shared" si="15"/>
        <v>9</v>
      </c>
      <c r="V54" s="45">
        <f t="shared" si="15"/>
        <v>9</v>
      </c>
      <c r="W54" s="45">
        <f t="shared" si="15"/>
        <v>14</v>
      </c>
      <c r="X54" s="45" t="str">
        <f t="shared" si="15"/>
        <v/>
      </c>
      <c r="Y54" s="45" t="str">
        <f t="shared" si="15"/>
        <v/>
      </c>
      <c r="Z54" s="45" t="str">
        <f t="shared" si="15"/>
        <v/>
      </c>
      <c r="AA54" s="45" t="str">
        <f t="shared" si="15"/>
        <v/>
      </c>
      <c r="AB54" s="45" t="str">
        <f t="shared" si="15"/>
        <v/>
      </c>
      <c r="AC54" s="45" t="str">
        <f t="shared" si="15"/>
        <v/>
      </c>
      <c r="AD54" s="45" t="str">
        <f t="shared" si="15"/>
        <v/>
      </c>
    </row>
    <row r="55" spans="1:30" ht="15" customHeight="1" x14ac:dyDescent="0.25">
      <c r="A55" s="224"/>
      <c r="B55" s="112" t="s">
        <v>56</v>
      </c>
      <c r="C55" s="108">
        <f t="shared" ref="C55:C56" ca="1" si="16">SUM(T55:AD55)</f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50</v>
      </c>
      <c r="J55" s="114">
        <v>0</v>
      </c>
      <c r="K55" s="114">
        <v>0</v>
      </c>
      <c r="L55" s="114">
        <v>0</v>
      </c>
      <c r="M55" s="114">
        <v>50</v>
      </c>
      <c r="N55" s="114">
        <v>0</v>
      </c>
      <c r="S55" s="221" t="str">
        <f t="shared" ref="S55:S80" si="17">B55</f>
        <v>Product/Scenario 2</v>
      </c>
      <c r="T55" s="45">
        <f t="shared" ca="1" si="15"/>
        <v>0</v>
      </c>
      <c r="U55" s="45">
        <f t="shared" si="15"/>
        <v>0</v>
      </c>
      <c r="V55" s="45">
        <f t="shared" si="15"/>
        <v>0</v>
      </c>
      <c r="W55" s="45">
        <f t="shared" si="15"/>
        <v>0</v>
      </c>
      <c r="X55" s="45" t="str">
        <f t="shared" si="15"/>
        <v/>
      </c>
      <c r="Y55" s="45" t="str">
        <f t="shared" si="15"/>
        <v/>
      </c>
      <c r="Z55" s="45" t="str">
        <f t="shared" si="15"/>
        <v/>
      </c>
      <c r="AA55" s="45" t="str">
        <f t="shared" si="15"/>
        <v/>
      </c>
      <c r="AB55" s="45" t="str">
        <f t="shared" si="15"/>
        <v/>
      </c>
      <c r="AC55" s="45" t="str">
        <f t="shared" si="15"/>
        <v/>
      </c>
      <c r="AD55" s="45" t="str">
        <f t="shared" si="15"/>
        <v/>
      </c>
    </row>
    <row r="56" spans="1:30" ht="15" customHeight="1" x14ac:dyDescent="0.25">
      <c r="A56" s="231"/>
      <c r="B56" s="113" t="s">
        <v>57</v>
      </c>
      <c r="C56" s="108">
        <f t="shared" ca="1" si="16"/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60</v>
      </c>
      <c r="K56" s="114">
        <v>0</v>
      </c>
      <c r="L56" s="114">
        <v>0</v>
      </c>
      <c r="M56" s="114">
        <v>0</v>
      </c>
      <c r="N56" s="114">
        <v>40</v>
      </c>
      <c r="S56" s="221" t="str">
        <f t="shared" si="17"/>
        <v>Product/Scenario 3</v>
      </c>
      <c r="T56" s="45">
        <f t="shared" ca="1" si="15"/>
        <v>0</v>
      </c>
      <c r="U56" s="45">
        <f t="shared" si="15"/>
        <v>0</v>
      </c>
      <c r="V56" s="45">
        <f t="shared" si="15"/>
        <v>0</v>
      </c>
      <c r="W56" s="45">
        <f t="shared" si="15"/>
        <v>0</v>
      </c>
      <c r="X56" s="45" t="str">
        <f t="shared" si="15"/>
        <v/>
      </c>
      <c r="Y56" s="45" t="str">
        <f t="shared" si="15"/>
        <v/>
      </c>
      <c r="Z56" s="45" t="str">
        <f t="shared" si="15"/>
        <v/>
      </c>
      <c r="AA56" s="45" t="str">
        <f t="shared" si="15"/>
        <v/>
      </c>
      <c r="AB56" s="45" t="str">
        <f t="shared" si="15"/>
        <v/>
      </c>
      <c r="AC56" s="45" t="str">
        <f t="shared" si="15"/>
        <v/>
      </c>
      <c r="AD56" s="45" t="str">
        <f t="shared" si="15"/>
        <v/>
      </c>
    </row>
    <row r="57" spans="1:30" ht="15" customHeight="1" x14ac:dyDescent="0.25">
      <c r="A57" s="231"/>
      <c r="B57" s="98" t="s">
        <v>35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S57" s="219" t="str">
        <f t="shared" si="17"/>
        <v>Unit Sales Price (kEuro)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</row>
    <row r="58" spans="1:30" ht="15" customHeight="1" x14ac:dyDescent="0.25">
      <c r="A58" s="231"/>
      <c r="B58" s="109" t="str">
        <f>B54</f>
        <v>Product/Scenario 1</v>
      </c>
      <c r="C58" s="109"/>
      <c r="D58" s="114">
        <v>120</v>
      </c>
      <c r="E58" s="114">
        <v>115</v>
      </c>
      <c r="F58" s="114">
        <v>110</v>
      </c>
      <c r="G58" s="114">
        <v>100</v>
      </c>
      <c r="H58" s="114">
        <v>100</v>
      </c>
      <c r="I58" s="114">
        <v>100</v>
      </c>
      <c r="J58" s="114">
        <v>90</v>
      </c>
      <c r="K58" s="114">
        <v>90</v>
      </c>
      <c r="L58" s="114">
        <v>90</v>
      </c>
      <c r="M58" s="114">
        <v>90</v>
      </c>
      <c r="N58" s="114">
        <v>90</v>
      </c>
      <c r="S58" s="221" t="str">
        <f t="shared" si="17"/>
        <v>Product/Scenario 1</v>
      </c>
      <c r="T58" s="47">
        <f t="shared" ref="T58:AD60" ca="1" si="18">IF(AND(ISNUMBER($G$14),ISNUMBER($H$14)),IF(AND(D$51&gt;=YEAR($G$14),D$51&lt;=YEAR($H$14)),D58,""),"")</f>
        <v>120</v>
      </c>
      <c r="U58" s="47">
        <f t="shared" si="18"/>
        <v>115</v>
      </c>
      <c r="V58" s="47">
        <f t="shared" si="18"/>
        <v>110</v>
      </c>
      <c r="W58" s="47">
        <f t="shared" si="18"/>
        <v>100</v>
      </c>
      <c r="X58" s="47" t="str">
        <f t="shared" si="18"/>
        <v/>
      </c>
      <c r="Y58" s="47" t="str">
        <f t="shared" si="18"/>
        <v/>
      </c>
      <c r="Z58" s="47" t="str">
        <f t="shared" si="18"/>
        <v/>
      </c>
      <c r="AA58" s="47" t="str">
        <f t="shared" si="18"/>
        <v/>
      </c>
      <c r="AB58" s="47" t="str">
        <f t="shared" si="18"/>
        <v/>
      </c>
      <c r="AC58" s="47" t="str">
        <f t="shared" si="18"/>
        <v/>
      </c>
      <c r="AD58" s="47" t="str">
        <f t="shared" si="18"/>
        <v/>
      </c>
    </row>
    <row r="59" spans="1:30" ht="15" customHeight="1" x14ac:dyDescent="0.25">
      <c r="A59" s="225"/>
      <c r="B59" s="109" t="str">
        <f t="shared" ref="B59:B60" si="19">B55</f>
        <v>Product/Scenario 2</v>
      </c>
      <c r="C59" s="109"/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75</v>
      </c>
      <c r="J59" s="115">
        <v>0</v>
      </c>
      <c r="K59" s="115">
        <v>0</v>
      </c>
      <c r="L59" s="115">
        <v>0</v>
      </c>
      <c r="M59" s="115">
        <v>75</v>
      </c>
      <c r="N59" s="115">
        <v>0</v>
      </c>
      <c r="S59" s="221" t="str">
        <f t="shared" si="17"/>
        <v>Product/Scenario 2</v>
      </c>
      <c r="T59" s="47">
        <f t="shared" ca="1" si="18"/>
        <v>0</v>
      </c>
      <c r="U59" s="47">
        <f t="shared" si="18"/>
        <v>0</v>
      </c>
      <c r="V59" s="47">
        <f t="shared" si="18"/>
        <v>0</v>
      </c>
      <c r="W59" s="47">
        <f t="shared" si="18"/>
        <v>0</v>
      </c>
      <c r="X59" s="47" t="str">
        <f t="shared" si="18"/>
        <v/>
      </c>
      <c r="Y59" s="47" t="str">
        <f t="shared" si="18"/>
        <v/>
      </c>
      <c r="Z59" s="47" t="str">
        <f t="shared" si="18"/>
        <v/>
      </c>
      <c r="AA59" s="47" t="str">
        <f t="shared" si="18"/>
        <v/>
      </c>
      <c r="AB59" s="47" t="str">
        <f t="shared" si="18"/>
        <v/>
      </c>
      <c r="AC59" s="47" t="str">
        <f t="shared" si="18"/>
        <v/>
      </c>
      <c r="AD59" s="47" t="str">
        <f t="shared" si="18"/>
        <v/>
      </c>
    </row>
    <row r="60" spans="1:30" ht="15" customHeight="1" x14ac:dyDescent="0.25">
      <c r="A60" s="225"/>
      <c r="B60" s="109" t="str">
        <f t="shared" si="19"/>
        <v>Product/Scenario 3</v>
      </c>
      <c r="C60" s="109"/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50</v>
      </c>
      <c r="K60" s="115">
        <v>0</v>
      </c>
      <c r="L60" s="115">
        <v>0</v>
      </c>
      <c r="M60" s="115">
        <v>0</v>
      </c>
      <c r="N60" s="115">
        <v>45</v>
      </c>
      <c r="S60" s="221" t="str">
        <f t="shared" si="17"/>
        <v>Product/Scenario 3</v>
      </c>
      <c r="T60" s="47">
        <f t="shared" ca="1" si="18"/>
        <v>0</v>
      </c>
      <c r="U60" s="47">
        <f t="shared" si="18"/>
        <v>0</v>
      </c>
      <c r="V60" s="47">
        <f t="shared" si="18"/>
        <v>0</v>
      </c>
      <c r="W60" s="47">
        <f t="shared" si="18"/>
        <v>0</v>
      </c>
      <c r="X60" s="47" t="str">
        <f t="shared" si="18"/>
        <v/>
      </c>
      <c r="Y60" s="47" t="str">
        <f t="shared" si="18"/>
        <v/>
      </c>
      <c r="Z60" s="47" t="str">
        <f t="shared" si="18"/>
        <v/>
      </c>
      <c r="AA60" s="47" t="str">
        <f t="shared" si="18"/>
        <v/>
      </c>
      <c r="AB60" s="47" t="str">
        <f t="shared" si="18"/>
        <v/>
      </c>
      <c r="AC60" s="47" t="str">
        <f t="shared" si="18"/>
        <v/>
      </c>
      <c r="AD60" s="47" t="str">
        <f t="shared" si="18"/>
        <v/>
      </c>
    </row>
    <row r="61" spans="1:30" ht="15" customHeight="1" x14ac:dyDescent="0.25">
      <c r="A61" s="225"/>
      <c r="B61" s="98" t="s">
        <v>75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S61" s="219" t="str">
        <f t="shared" si="17"/>
        <v>Cost per Unit Sold (kEuro)</v>
      </c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</row>
    <row r="62" spans="1:30" ht="15" customHeight="1" x14ac:dyDescent="0.25">
      <c r="A62" s="225"/>
      <c r="B62" s="109" t="str">
        <f>B54</f>
        <v>Product/Scenario 1</v>
      </c>
      <c r="C62" s="102"/>
      <c r="D62" s="114">
        <v>100</v>
      </c>
      <c r="E62" s="114">
        <v>95</v>
      </c>
      <c r="F62" s="114">
        <v>90</v>
      </c>
      <c r="G62" s="114">
        <v>85</v>
      </c>
      <c r="H62" s="114">
        <v>80</v>
      </c>
      <c r="I62" s="114">
        <v>70</v>
      </c>
      <c r="J62" s="114">
        <v>70</v>
      </c>
      <c r="K62" s="114">
        <v>65</v>
      </c>
      <c r="L62" s="114">
        <v>65</v>
      </c>
      <c r="M62" s="114">
        <v>65</v>
      </c>
      <c r="N62" s="114">
        <v>60</v>
      </c>
      <c r="S62" s="221" t="str">
        <f t="shared" si="17"/>
        <v>Product/Scenario 1</v>
      </c>
      <c r="T62" s="47">
        <f t="shared" ref="T62:AD64" ca="1" si="20">IF(AND(ISNUMBER($G$14),ISNUMBER($H$14)),IF(AND(D$51&gt;=YEAR($G$14),D$51&lt;=YEAR($H$14)),D62,""),"")</f>
        <v>100</v>
      </c>
      <c r="U62" s="47">
        <f t="shared" si="20"/>
        <v>95</v>
      </c>
      <c r="V62" s="47">
        <f t="shared" si="20"/>
        <v>90</v>
      </c>
      <c r="W62" s="47">
        <f t="shared" si="20"/>
        <v>85</v>
      </c>
      <c r="X62" s="47" t="str">
        <f t="shared" si="20"/>
        <v/>
      </c>
      <c r="Y62" s="47" t="str">
        <f t="shared" si="20"/>
        <v/>
      </c>
      <c r="Z62" s="47" t="str">
        <f t="shared" si="20"/>
        <v/>
      </c>
      <c r="AA62" s="47" t="str">
        <f t="shared" si="20"/>
        <v/>
      </c>
      <c r="AB62" s="47" t="str">
        <f t="shared" si="20"/>
        <v/>
      </c>
      <c r="AC62" s="47" t="str">
        <f t="shared" si="20"/>
        <v/>
      </c>
      <c r="AD62" s="47" t="str">
        <f t="shared" si="20"/>
        <v/>
      </c>
    </row>
    <row r="63" spans="1:30" ht="15" customHeight="1" x14ac:dyDescent="0.25">
      <c r="A63" s="225"/>
      <c r="B63" s="109" t="str">
        <f>B55</f>
        <v>Product/Scenario 2</v>
      </c>
      <c r="C63" s="102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60</v>
      </c>
      <c r="J63" s="115">
        <v>0</v>
      </c>
      <c r="K63" s="115">
        <v>0</v>
      </c>
      <c r="L63" s="115">
        <v>0</v>
      </c>
      <c r="M63" s="115">
        <v>40</v>
      </c>
      <c r="N63" s="115">
        <v>0</v>
      </c>
      <c r="S63" s="221" t="str">
        <f t="shared" si="17"/>
        <v>Product/Scenario 2</v>
      </c>
      <c r="T63" s="47">
        <f t="shared" ca="1" si="20"/>
        <v>0</v>
      </c>
      <c r="U63" s="47">
        <f t="shared" si="20"/>
        <v>0</v>
      </c>
      <c r="V63" s="47">
        <f t="shared" si="20"/>
        <v>0</v>
      </c>
      <c r="W63" s="47">
        <f t="shared" si="20"/>
        <v>0</v>
      </c>
      <c r="X63" s="47" t="str">
        <f t="shared" si="20"/>
        <v/>
      </c>
      <c r="Y63" s="47" t="str">
        <f t="shared" si="20"/>
        <v/>
      </c>
      <c r="Z63" s="47" t="str">
        <f t="shared" si="20"/>
        <v/>
      </c>
      <c r="AA63" s="47" t="str">
        <f t="shared" si="20"/>
        <v/>
      </c>
      <c r="AB63" s="47" t="str">
        <f t="shared" si="20"/>
        <v/>
      </c>
      <c r="AC63" s="47" t="str">
        <f t="shared" si="20"/>
        <v/>
      </c>
      <c r="AD63" s="47" t="str">
        <f t="shared" si="20"/>
        <v/>
      </c>
    </row>
    <row r="64" spans="1:30" ht="15" customHeight="1" x14ac:dyDescent="0.25">
      <c r="A64" s="225"/>
      <c r="B64" s="109" t="str">
        <f>B56</f>
        <v>Product/Scenario 3</v>
      </c>
      <c r="C64" s="102"/>
      <c r="D64" s="115"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35</v>
      </c>
      <c r="K64" s="115">
        <v>0</v>
      </c>
      <c r="L64" s="115">
        <v>0</v>
      </c>
      <c r="M64" s="115">
        <v>0</v>
      </c>
      <c r="N64" s="115">
        <v>30</v>
      </c>
      <c r="S64" s="221" t="str">
        <f t="shared" si="17"/>
        <v>Product/Scenario 3</v>
      </c>
      <c r="T64" s="47">
        <f t="shared" ca="1" si="20"/>
        <v>0</v>
      </c>
      <c r="U64" s="47">
        <f t="shared" si="20"/>
        <v>0</v>
      </c>
      <c r="V64" s="47">
        <f t="shared" si="20"/>
        <v>0</v>
      </c>
      <c r="W64" s="47">
        <f t="shared" si="20"/>
        <v>0</v>
      </c>
      <c r="X64" s="47" t="str">
        <f t="shared" si="20"/>
        <v/>
      </c>
      <c r="Y64" s="47" t="str">
        <f t="shared" si="20"/>
        <v/>
      </c>
      <c r="Z64" s="47" t="str">
        <f t="shared" si="20"/>
        <v/>
      </c>
      <c r="AA64" s="47" t="str">
        <f t="shared" si="20"/>
        <v/>
      </c>
      <c r="AB64" s="47" t="str">
        <f t="shared" si="20"/>
        <v/>
      </c>
      <c r="AC64" s="47" t="str">
        <f t="shared" si="20"/>
        <v/>
      </c>
      <c r="AD64" s="47" t="str">
        <f t="shared" si="20"/>
        <v/>
      </c>
    </row>
    <row r="65" spans="1:30" ht="15" customHeight="1" x14ac:dyDescent="0.25">
      <c r="A65" s="225"/>
      <c r="B65" s="98" t="s">
        <v>76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S65" s="219" t="str">
        <f t="shared" si="17"/>
        <v>Gross Margin per Unit Sold (kEuro)</v>
      </c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</row>
    <row r="66" spans="1:30" ht="15" customHeight="1" x14ac:dyDescent="0.25">
      <c r="A66" s="225"/>
      <c r="B66" s="111" t="str">
        <f>B54</f>
        <v>Product/Scenario 1</v>
      </c>
      <c r="C66" s="109"/>
      <c r="D66" s="97">
        <f t="shared" ref="D66:N66" si="21">IF(ISNUMBER(D$52),D58-D62,"")</f>
        <v>20</v>
      </c>
      <c r="E66" s="97">
        <f t="shared" si="21"/>
        <v>20</v>
      </c>
      <c r="F66" s="97">
        <f t="shared" si="21"/>
        <v>20</v>
      </c>
      <c r="G66" s="97">
        <f t="shared" si="21"/>
        <v>15</v>
      </c>
      <c r="H66" s="97" t="str">
        <f t="shared" si="21"/>
        <v/>
      </c>
      <c r="I66" s="97" t="str">
        <f t="shared" si="21"/>
        <v/>
      </c>
      <c r="J66" s="97" t="str">
        <f t="shared" si="21"/>
        <v/>
      </c>
      <c r="K66" s="97" t="str">
        <f t="shared" si="21"/>
        <v/>
      </c>
      <c r="L66" s="97" t="str">
        <f t="shared" si="21"/>
        <v/>
      </c>
      <c r="M66" s="97" t="str">
        <f t="shared" si="21"/>
        <v/>
      </c>
      <c r="N66" s="97" t="str">
        <f t="shared" si="21"/>
        <v/>
      </c>
      <c r="O66" s="194"/>
      <c r="S66" s="221" t="str">
        <f t="shared" si="17"/>
        <v>Product/Scenario 1</v>
      </c>
      <c r="T66" s="47">
        <f t="shared" ref="T66:AD68" ca="1" si="22">IF(AND(ISNUMBER($G$14),ISNUMBER($H$14)),IF(AND(D$51&gt;=YEAR($G$14),D$51&lt;=YEAR($H$14)),D66,""),"")</f>
        <v>20</v>
      </c>
      <c r="U66" s="47">
        <f t="shared" si="22"/>
        <v>20</v>
      </c>
      <c r="V66" s="47">
        <f t="shared" si="22"/>
        <v>20</v>
      </c>
      <c r="W66" s="47">
        <f t="shared" si="22"/>
        <v>15</v>
      </c>
      <c r="X66" s="47" t="str">
        <f t="shared" si="22"/>
        <v/>
      </c>
      <c r="Y66" s="47" t="str">
        <f t="shared" si="22"/>
        <v/>
      </c>
      <c r="Z66" s="47" t="str">
        <f t="shared" si="22"/>
        <v/>
      </c>
      <c r="AA66" s="47" t="str">
        <f t="shared" si="22"/>
        <v/>
      </c>
      <c r="AB66" s="47" t="str">
        <f t="shared" si="22"/>
        <v/>
      </c>
      <c r="AC66" s="47" t="str">
        <f t="shared" si="22"/>
        <v/>
      </c>
      <c r="AD66" s="47" t="str">
        <f t="shared" si="22"/>
        <v/>
      </c>
    </row>
    <row r="67" spans="1:30" ht="15" customHeight="1" x14ac:dyDescent="0.25">
      <c r="A67" s="225"/>
      <c r="B67" s="111" t="str">
        <f>B55</f>
        <v>Product/Scenario 2</v>
      </c>
      <c r="C67" s="109"/>
      <c r="D67" s="110">
        <f t="shared" ref="D67:N67" si="23">IF(ISNUMBER(D$52),D59-D63,"")</f>
        <v>0</v>
      </c>
      <c r="E67" s="110">
        <f t="shared" si="23"/>
        <v>0</v>
      </c>
      <c r="F67" s="110">
        <f t="shared" si="23"/>
        <v>0</v>
      </c>
      <c r="G67" s="110">
        <f t="shared" si="23"/>
        <v>0</v>
      </c>
      <c r="H67" s="110" t="str">
        <f t="shared" si="23"/>
        <v/>
      </c>
      <c r="I67" s="110" t="str">
        <f t="shared" si="23"/>
        <v/>
      </c>
      <c r="J67" s="110" t="str">
        <f t="shared" si="23"/>
        <v/>
      </c>
      <c r="K67" s="110" t="str">
        <f t="shared" si="23"/>
        <v/>
      </c>
      <c r="L67" s="110" t="str">
        <f t="shared" si="23"/>
        <v/>
      </c>
      <c r="M67" s="110" t="str">
        <f t="shared" si="23"/>
        <v/>
      </c>
      <c r="N67" s="110" t="str">
        <f t="shared" si="23"/>
        <v/>
      </c>
      <c r="S67" s="221" t="str">
        <f t="shared" si="17"/>
        <v>Product/Scenario 2</v>
      </c>
      <c r="T67" s="47">
        <f t="shared" ca="1" si="22"/>
        <v>0</v>
      </c>
      <c r="U67" s="47">
        <f t="shared" si="22"/>
        <v>0</v>
      </c>
      <c r="V67" s="47">
        <f t="shared" si="22"/>
        <v>0</v>
      </c>
      <c r="W67" s="47">
        <f t="shared" si="22"/>
        <v>0</v>
      </c>
      <c r="X67" s="47" t="str">
        <f t="shared" si="22"/>
        <v/>
      </c>
      <c r="Y67" s="47" t="str">
        <f t="shared" si="22"/>
        <v/>
      </c>
      <c r="Z67" s="47" t="str">
        <f t="shared" si="22"/>
        <v/>
      </c>
      <c r="AA67" s="47" t="str">
        <f t="shared" si="22"/>
        <v/>
      </c>
      <c r="AB67" s="47" t="str">
        <f t="shared" si="22"/>
        <v/>
      </c>
      <c r="AC67" s="47" t="str">
        <f t="shared" si="22"/>
        <v/>
      </c>
      <c r="AD67" s="47" t="str">
        <f t="shared" si="22"/>
        <v/>
      </c>
    </row>
    <row r="68" spans="1:30" ht="15" customHeight="1" x14ac:dyDescent="0.25">
      <c r="A68" s="225"/>
      <c r="B68" s="111" t="str">
        <f>B56</f>
        <v>Product/Scenario 3</v>
      </c>
      <c r="C68" s="109"/>
      <c r="D68" s="110">
        <f t="shared" ref="D68:N68" si="24">IF(ISNUMBER(D$52),D60-D64,"")</f>
        <v>0</v>
      </c>
      <c r="E68" s="110">
        <f t="shared" si="24"/>
        <v>0</v>
      </c>
      <c r="F68" s="110">
        <f t="shared" si="24"/>
        <v>0</v>
      </c>
      <c r="G68" s="110">
        <f t="shared" si="24"/>
        <v>0</v>
      </c>
      <c r="H68" s="110" t="str">
        <f t="shared" si="24"/>
        <v/>
      </c>
      <c r="I68" s="110" t="str">
        <f t="shared" si="24"/>
        <v/>
      </c>
      <c r="J68" s="110" t="str">
        <f t="shared" si="24"/>
        <v/>
      </c>
      <c r="K68" s="110" t="str">
        <f t="shared" si="24"/>
        <v/>
      </c>
      <c r="L68" s="110" t="str">
        <f t="shared" si="24"/>
        <v/>
      </c>
      <c r="M68" s="110" t="str">
        <f t="shared" si="24"/>
        <v/>
      </c>
      <c r="N68" s="110" t="str">
        <f t="shared" si="24"/>
        <v/>
      </c>
      <c r="S68" s="221" t="str">
        <f t="shared" si="17"/>
        <v>Product/Scenario 3</v>
      </c>
      <c r="T68" s="47">
        <f t="shared" ca="1" si="22"/>
        <v>0</v>
      </c>
      <c r="U68" s="47">
        <f t="shared" si="22"/>
        <v>0</v>
      </c>
      <c r="V68" s="47">
        <f t="shared" si="22"/>
        <v>0</v>
      </c>
      <c r="W68" s="47">
        <f t="shared" si="22"/>
        <v>0</v>
      </c>
      <c r="X68" s="47" t="str">
        <f t="shared" si="22"/>
        <v/>
      </c>
      <c r="Y68" s="47" t="str">
        <f t="shared" si="22"/>
        <v/>
      </c>
      <c r="Z68" s="47" t="str">
        <f t="shared" si="22"/>
        <v/>
      </c>
      <c r="AA68" s="47" t="str">
        <f t="shared" si="22"/>
        <v/>
      </c>
      <c r="AB68" s="47" t="str">
        <f t="shared" si="22"/>
        <v/>
      </c>
      <c r="AC68" s="47" t="str">
        <f t="shared" si="22"/>
        <v/>
      </c>
      <c r="AD68" s="47" t="str">
        <f t="shared" si="22"/>
        <v/>
      </c>
    </row>
    <row r="69" spans="1:30" ht="15" customHeight="1" x14ac:dyDescent="0.25">
      <c r="A69" s="225"/>
      <c r="B69" s="98" t="s">
        <v>89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S69" s="219" t="str">
        <f t="shared" si="17"/>
        <v>Sales Revenues (kEuro)</v>
      </c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</row>
    <row r="70" spans="1:30" ht="15" customHeight="1" x14ac:dyDescent="0.25">
      <c r="A70" s="225"/>
      <c r="B70" s="109" t="str">
        <f>B54</f>
        <v>Product/Scenario 1</v>
      </c>
      <c r="C70" s="108">
        <f ca="1">SUM(T70:AD70)</f>
        <v>4025</v>
      </c>
      <c r="D70" s="97">
        <f t="shared" ref="D70:N70" si="25">IF(ISNUMBER(D$52),D54*D58,"")</f>
        <v>600</v>
      </c>
      <c r="E70" s="97">
        <f t="shared" si="25"/>
        <v>1035</v>
      </c>
      <c r="F70" s="97">
        <f t="shared" si="25"/>
        <v>990</v>
      </c>
      <c r="G70" s="97">
        <f t="shared" si="25"/>
        <v>1400</v>
      </c>
      <c r="H70" s="97" t="str">
        <f t="shared" si="25"/>
        <v/>
      </c>
      <c r="I70" s="97" t="str">
        <f t="shared" si="25"/>
        <v/>
      </c>
      <c r="J70" s="97" t="str">
        <f t="shared" si="25"/>
        <v/>
      </c>
      <c r="K70" s="97" t="str">
        <f t="shared" si="25"/>
        <v/>
      </c>
      <c r="L70" s="97" t="str">
        <f t="shared" si="25"/>
        <v/>
      </c>
      <c r="M70" s="97" t="str">
        <f t="shared" si="25"/>
        <v/>
      </c>
      <c r="N70" s="97" t="str">
        <f t="shared" si="25"/>
        <v/>
      </c>
      <c r="S70" s="221" t="str">
        <f t="shared" si="17"/>
        <v>Product/Scenario 1</v>
      </c>
      <c r="T70" s="47">
        <f t="shared" ref="T70:AD72" ca="1" si="26">IF(AND(ISNUMBER($G$14),ISNUMBER($H$14)),IF(AND(D$51&gt;=YEAR($G$14),D$51&lt;=YEAR($H$14)),D70,""),"")</f>
        <v>600</v>
      </c>
      <c r="U70" s="47">
        <f t="shared" si="26"/>
        <v>1035</v>
      </c>
      <c r="V70" s="47">
        <f t="shared" si="26"/>
        <v>990</v>
      </c>
      <c r="W70" s="47">
        <f t="shared" si="26"/>
        <v>1400</v>
      </c>
      <c r="X70" s="47" t="str">
        <f t="shared" si="26"/>
        <v/>
      </c>
      <c r="Y70" s="47" t="str">
        <f t="shared" si="26"/>
        <v/>
      </c>
      <c r="Z70" s="47" t="str">
        <f t="shared" si="26"/>
        <v/>
      </c>
      <c r="AA70" s="47" t="str">
        <f t="shared" si="26"/>
        <v/>
      </c>
      <c r="AB70" s="47" t="str">
        <f t="shared" si="26"/>
        <v/>
      </c>
      <c r="AC70" s="47" t="str">
        <f t="shared" si="26"/>
        <v/>
      </c>
      <c r="AD70" s="47" t="str">
        <f t="shared" si="26"/>
        <v/>
      </c>
    </row>
    <row r="71" spans="1:30" ht="15" customHeight="1" x14ac:dyDescent="0.25">
      <c r="A71" s="225"/>
      <c r="B71" s="109" t="str">
        <f>B55</f>
        <v>Product/Scenario 2</v>
      </c>
      <c r="C71" s="108">
        <f t="shared" ref="C71:C72" ca="1" si="27">SUM(T71:AD71)</f>
        <v>0</v>
      </c>
      <c r="D71" s="110">
        <f t="shared" ref="D71:N71" si="28">IF(ISNUMBER(D$52),D55*D59,"")</f>
        <v>0</v>
      </c>
      <c r="E71" s="110">
        <f t="shared" si="28"/>
        <v>0</v>
      </c>
      <c r="F71" s="110">
        <f t="shared" si="28"/>
        <v>0</v>
      </c>
      <c r="G71" s="110">
        <f t="shared" si="28"/>
        <v>0</v>
      </c>
      <c r="H71" s="110" t="str">
        <f t="shared" si="28"/>
        <v/>
      </c>
      <c r="I71" s="110" t="str">
        <f t="shared" si="28"/>
        <v/>
      </c>
      <c r="J71" s="110" t="str">
        <f t="shared" si="28"/>
        <v/>
      </c>
      <c r="K71" s="110" t="str">
        <f t="shared" si="28"/>
        <v/>
      </c>
      <c r="L71" s="110" t="str">
        <f t="shared" si="28"/>
        <v/>
      </c>
      <c r="M71" s="110" t="str">
        <f t="shared" si="28"/>
        <v/>
      </c>
      <c r="N71" s="110" t="str">
        <f t="shared" si="28"/>
        <v/>
      </c>
      <c r="S71" s="221" t="str">
        <f t="shared" si="17"/>
        <v>Product/Scenario 2</v>
      </c>
      <c r="T71" s="47">
        <f t="shared" ca="1" si="26"/>
        <v>0</v>
      </c>
      <c r="U71" s="47">
        <f t="shared" si="26"/>
        <v>0</v>
      </c>
      <c r="V71" s="47">
        <f t="shared" si="26"/>
        <v>0</v>
      </c>
      <c r="W71" s="47">
        <f t="shared" si="26"/>
        <v>0</v>
      </c>
      <c r="X71" s="47" t="str">
        <f t="shared" si="26"/>
        <v/>
      </c>
      <c r="Y71" s="47" t="str">
        <f t="shared" si="26"/>
        <v/>
      </c>
      <c r="Z71" s="47" t="str">
        <f t="shared" si="26"/>
        <v/>
      </c>
      <c r="AA71" s="47" t="str">
        <f t="shared" si="26"/>
        <v/>
      </c>
      <c r="AB71" s="47" t="str">
        <f t="shared" si="26"/>
        <v/>
      </c>
      <c r="AC71" s="47" t="str">
        <f t="shared" si="26"/>
        <v/>
      </c>
      <c r="AD71" s="47" t="str">
        <f t="shared" si="26"/>
        <v/>
      </c>
    </row>
    <row r="72" spans="1:30" ht="15" customHeight="1" x14ac:dyDescent="0.25">
      <c r="A72" s="225"/>
      <c r="B72" s="109" t="str">
        <f>B56</f>
        <v>Product/Scenario 3</v>
      </c>
      <c r="C72" s="108">
        <f t="shared" ca="1" si="27"/>
        <v>0</v>
      </c>
      <c r="D72" s="110">
        <f t="shared" ref="D72:N72" si="29">IF(ISNUMBER(D$52),D56*D60,"")</f>
        <v>0</v>
      </c>
      <c r="E72" s="110">
        <f t="shared" si="29"/>
        <v>0</v>
      </c>
      <c r="F72" s="110">
        <f t="shared" si="29"/>
        <v>0</v>
      </c>
      <c r="G72" s="110">
        <f t="shared" si="29"/>
        <v>0</v>
      </c>
      <c r="H72" s="110" t="str">
        <f t="shared" si="29"/>
        <v/>
      </c>
      <c r="I72" s="110" t="str">
        <f t="shared" si="29"/>
        <v/>
      </c>
      <c r="J72" s="110" t="str">
        <f t="shared" si="29"/>
        <v/>
      </c>
      <c r="K72" s="110" t="str">
        <f t="shared" si="29"/>
        <v/>
      </c>
      <c r="L72" s="110" t="str">
        <f t="shared" si="29"/>
        <v/>
      </c>
      <c r="M72" s="110" t="str">
        <f>IF(ISNUMBER(M$52),M56*M60,"")</f>
        <v/>
      </c>
      <c r="N72" s="110" t="str">
        <f t="shared" si="29"/>
        <v/>
      </c>
      <c r="S72" s="221" t="str">
        <f t="shared" si="17"/>
        <v>Product/Scenario 3</v>
      </c>
      <c r="T72" s="47">
        <f t="shared" ca="1" si="26"/>
        <v>0</v>
      </c>
      <c r="U72" s="47">
        <f t="shared" si="26"/>
        <v>0</v>
      </c>
      <c r="V72" s="47">
        <f t="shared" si="26"/>
        <v>0</v>
      </c>
      <c r="W72" s="47">
        <f t="shared" si="26"/>
        <v>0</v>
      </c>
      <c r="X72" s="47" t="str">
        <f t="shared" si="26"/>
        <v/>
      </c>
      <c r="Y72" s="47" t="str">
        <f t="shared" si="26"/>
        <v/>
      </c>
      <c r="Z72" s="47" t="str">
        <f t="shared" si="26"/>
        <v/>
      </c>
      <c r="AA72" s="47" t="str">
        <f t="shared" si="26"/>
        <v/>
      </c>
      <c r="AB72" s="47" t="str">
        <f t="shared" si="26"/>
        <v/>
      </c>
      <c r="AC72" s="47" t="str">
        <f t="shared" si="26"/>
        <v/>
      </c>
      <c r="AD72" s="47" t="str">
        <f t="shared" si="26"/>
        <v/>
      </c>
    </row>
    <row r="73" spans="1:30" ht="15" customHeight="1" x14ac:dyDescent="0.25">
      <c r="A73" s="225"/>
      <c r="B73" s="98" t="s">
        <v>40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S73" s="219" t="str">
        <f t="shared" si="17"/>
        <v>Cost of Sales (kEuro)</v>
      </c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</row>
    <row r="74" spans="1:30" ht="15" customHeight="1" x14ac:dyDescent="0.25">
      <c r="A74" s="225"/>
      <c r="B74" s="109" t="str">
        <f>B54</f>
        <v>Product/Scenario 1</v>
      </c>
      <c r="C74" s="108">
        <f ca="1">SUM(T74:AD74)</f>
        <v>3355</v>
      </c>
      <c r="D74" s="97">
        <f>IF(ISNUMBER(D$52),D54*D62,"")</f>
        <v>500</v>
      </c>
      <c r="E74" s="97">
        <f t="shared" ref="E74:L74" si="30">IF(ISNUMBER(E$52),E54*E62,"")</f>
        <v>855</v>
      </c>
      <c r="F74" s="97">
        <f t="shared" si="30"/>
        <v>810</v>
      </c>
      <c r="G74" s="97">
        <f t="shared" si="30"/>
        <v>1190</v>
      </c>
      <c r="H74" s="97" t="str">
        <f t="shared" si="30"/>
        <v/>
      </c>
      <c r="I74" s="97" t="str">
        <f t="shared" si="30"/>
        <v/>
      </c>
      <c r="J74" s="97" t="str">
        <f t="shared" si="30"/>
        <v/>
      </c>
      <c r="K74" s="97" t="str">
        <f t="shared" si="30"/>
        <v/>
      </c>
      <c r="L74" s="97" t="str">
        <f t="shared" si="30"/>
        <v/>
      </c>
      <c r="M74" s="97" t="str">
        <f>IF(ISNUMBER(M$52),M54*M62,"")</f>
        <v/>
      </c>
      <c r="N74" s="97" t="str">
        <f>IF(ISNUMBER(N$52),N54*N62,"")</f>
        <v/>
      </c>
      <c r="S74" s="221" t="str">
        <f t="shared" si="17"/>
        <v>Product/Scenario 1</v>
      </c>
      <c r="T74" s="47">
        <f t="shared" ref="T74:AD76" ca="1" si="31">IF(AND(ISNUMBER($G$14),ISNUMBER($H$14)),IF(AND(D$51&gt;=YEAR($G$14),D$51&lt;=YEAR($H$14)),D74,""),"")</f>
        <v>500</v>
      </c>
      <c r="U74" s="47">
        <f t="shared" si="31"/>
        <v>855</v>
      </c>
      <c r="V74" s="47">
        <f t="shared" si="31"/>
        <v>810</v>
      </c>
      <c r="W74" s="47">
        <f t="shared" si="31"/>
        <v>1190</v>
      </c>
      <c r="X74" s="47" t="str">
        <f t="shared" si="31"/>
        <v/>
      </c>
      <c r="Y74" s="47" t="str">
        <f t="shared" si="31"/>
        <v/>
      </c>
      <c r="Z74" s="47" t="str">
        <f t="shared" si="31"/>
        <v/>
      </c>
      <c r="AA74" s="47" t="str">
        <f t="shared" si="31"/>
        <v/>
      </c>
      <c r="AB74" s="47" t="str">
        <f t="shared" si="31"/>
        <v/>
      </c>
      <c r="AC74" s="47" t="str">
        <f t="shared" si="31"/>
        <v/>
      </c>
      <c r="AD74" s="47" t="str">
        <f t="shared" si="31"/>
        <v/>
      </c>
    </row>
    <row r="75" spans="1:30" ht="15" customHeight="1" x14ac:dyDescent="0.25">
      <c r="A75" s="225"/>
      <c r="B75" s="109" t="str">
        <f t="shared" ref="B75:B76" si="32">B55</f>
        <v>Product/Scenario 2</v>
      </c>
      <c r="C75" s="108">
        <f t="shared" ref="C75:C76" ca="1" si="33">SUM(T75:AD75)</f>
        <v>0</v>
      </c>
      <c r="D75" s="110">
        <f t="shared" ref="D75:N75" si="34">IF(ISNUMBER(D$52),D55*D63,"")</f>
        <v>0</v>
      </c>
      <c r="E75" s="110">
        <f t="shared" si="34"/>
        <v>0</v>
      </c>
      <c r="F75" s="110">
        <f t="shared" si="34"/>
        <v>0</v>
      </c>
      <c r="G75" s="110">
        <f t="shared" si="34"/>
        <v>0</v>
      </c>
      <c r="H75" s="110" t="str">
        <f t="shared" si="34"/>
        <v/>
      </c>
      <c r="I75" s="110" t="str">
        <f t="shared" si="34"/>
        <v/>
      </c>
      <c r="J75" s="110" t="str">
        <f t="shared" si="34"/>
        <v/>
      </c>
      <c r="K75" s="110" t="str">
        <f t="shared" si="34"/>
        <v/>
      </c>
      <c r="L75" s="110" t="str">
        <f t="shared" si="34"/>
        <v/>
      </c>
      <c r="M75" s="110" t="str">
        <f t="shared" si="34"/>
        <v/>
      </c>
      <c r="N75" s="110" t="str">
        <f t="shared" si="34"/>
        <v/>
      </c>
      <c r="S75" s="221" t="str">
        <f t="shared" si="17"/>
        <v>Product/Scenario 2</v>
      </c>
      <c r="T75" s="47">
        <f t="shared" ca="1" si="31"/>
        <v>0</v>
      </c>
      <c r="U75" s="47">
        <f t="shared" si="31"/>
        <v>0</v>
      </c>
      <c r="V75" s="47">
        <f t="shared" si="31"/>
        <v>0</v>
      </c>
      <c r="W75" s="47">
        <f t="shared" si="31"/>
        <v>0</v>
      </c>
      <c r="X75" s="47" t="str">
        <f t="shared" si="31"/>
        <v/>
      </c>
      <c r="Y75" s="47" t="str">
        <f t="shared" si="31"/>
        <v/>
      </c>
      <c r="Z75" s="47" t="str">
        <f t="shared" si="31"/>
        <v/>
      </c>
      <c r="AA75" s="47" t="str">
        <f t="shared" si="31"/>
        <v/>
      </c>
      <c r="AB75" s="47" t="str">
        <f t="shared" si="31"/>
        <v/>
      </c>
      <c r="AC75" s="47" t="str">
        <f t="shared" si="31"/>
        <v/>
      </c>
      <c r="AD75" s="47" t="str">
        <f t="shared" si="31"/>
        <v/>
      </c>
    </row>
    <row r="76" spans="1:30" ht="15" customHeight="1" x14ac:dyDescent="0.25">
      <c r="A76" s="225"/>
      <c r="B76" s="109" t="str">
        <f t="shared" si="32"/>
        <v>Product/Scenario 3</v>
      </c>
      <c r="C76" s="108">
        <f t="shared" ca="1" si="33"/>
        <v>0</v>
      </c>
      <c r="D76" s="110">
        <f t="shared" ref="D76:N76" si="35">IF(ISNUMBER(D$52),D56*D64,"")</f>
        <v>0</v>
      </c>
      <c r="E76" s="110">
        <f t="shared" si="35"/>
        <v>0</v>
      </c>
      <c r="F76" s="110">
        <f t="shared" si="35"/>
        <v>0</v>
      </c>
      <c r="G76" s="110">
        <f t="shared" si="35"/>
        <v>0</v>
      </c>
      <c r="H76" s="110" t="str">
        <f t="shared" si="35"/>
        <v/>
      </c>
      <c r="I76" s="110" t="str">
        <f t="shared" si="35"/>
        <v/>
      </c>
      <c r="J76" s="110" t="str">
        <f t="shared" si="35"/>
        <v/>
      </c>
      <c r="K76" s="110" t="str">
        <f t="shared" si="35"/>
        <v/>
      </c>
      <c r="L76" s="110" t="str">
        <f t="shared" si="35"/>
        <v/>
      </c>
      <c r="M76" s="110" t="str">
        <f t="shared" si="35"/>
        <v/>
      </c>
      <c r="N76" s="110" t="str">
        <f t="shared" si="35"/>
        <v/>
      </c>
      <c r="S76" s="221" t="str">
        <f t="shared" si="17"/>
        <v>Product/Scenario 3</v>
      </c>
      <c r="T76" s="47">
        <f t="shared" ca="1" si="31"/>
        <v>0</v>
      </c>
      <c r="U76" s="47">
        <f t="shared" si="31"/>
        <v>0</v>
      </c>
      <c r="V76" s="47">
        <f t="shared" si="31"/>
        <v>0</v>
      </c>
      <c r="W76" s="47">
        <f t="shared" si="31"/>
        <v>0</v>
      </c>
      <c r="X76" s="47" t="str">
        <f t="shared" si="31"/>
        <v/>
      </c>
      <c r="Y76" s="47" t="str">
        <f t="shared" si="31"/>
        <v/>
      </c>
      <c r="Z76" s="47" t="str">
        <f t="shared" si="31"/>
        <v/>
      </c>
      <c r="AA76" s="47" t="str">
        <f t="shared" si="31"/>
        <v/>
      </c>
      <c r="AB76" s="47" t="str">
        <f t="shared" si="31"/>
        <v/>
      </c>
      <c r="AC76" s="47" t="str">
        <f t="shared" si="31"/>
        <v/>
      </c>
      <c r="AD76" s="47" t="str">
        <f t="shared" si="31"/>
        <v/>
      </c>
    </row>
    <row r="77" spans="1:30" ht="15" customHeight="1" x14ac:dyDescent="0.25">
      <c r="A77" s="225"/>
      <c r="B77" s="98" t="s">
        <v>74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S77" s="219" t="str">
        <f t="shared" si="17"/>
        <v>Gross Profit (kEuro)</v>
      </c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</row>
    <row r="78" spans="1:30" ht="15" customHeight="1" x14ac:dyDescent="0.25">
      <c r="A78" s="225"/>
      <c r="B78" s="109" t="str">
        <f>B54</f>
        <v>Product/Scenario 1</v>
      </c>
      <c r="C78" s="108">
        <f ca="1">SUM(T78:AD78)</f>
        <v>670</v>
      </c>
      <c r="D78" s="97">
        <f t="shared" ref="D78:N78" si="36">IF(ISNUMBER(D$52),D70-D74,"")</f>
        <v>100</v>
      </c>
      <c r="E78" s="97">
        <f t="shared" si="36"/>
        <v>180</v>
      </c>
      <c r="F78" s="97">
        <f t="shared" si="36"/>
        <v>180</v>
      </c>
      <c r="G78" s="97">
        <f t="shared" si="36"/>
        <v>210</v>
      </c>
      <c r="H78" s="97" t="str">
        <f t="shared" si="36"/>
        <v/>
      </c>
      <c r="I78" s="97" t="str">
        <f t="shared" si="36"/>
        <v/>
      </c>
      <c r="J78" s="97" t="str">
        <f t="shared" si="36"/>
        <v/>
      </c>
      <c r="K78" s="97" t="str">
        <f t="shared" si="36"/>
        <v/>
      </c>
      <c r="L78" s="97" t="str">
        <f t="shared" si="36"/>
        <v/>
      </c>
      <c r="M78" s="97" t="str">
        <f t="shared" si="36"/>
        <v/>
      </c>
      <c r="N78" s="97" t="str">
        <f t="shared" si="36"/>
        <v/>
      </c>
      <c r="S78" s="221" t="str">
        <f t="shared" si="17"/>
        <v>Product/Scenario 1</v>
      </c>
      <c r="T78" s="47">
        <f t="shared" ref="T78:AD78" ca="1" si="37">IF(AND(ISNUMBER($G$14),ISNUMBER($H$14)),IF(AND(D$51&gt;=YEAR($G$14),D$51&lt;=YEAR($H$14)),D78,""),"")</f>
        <v>100</v>
      </c>
      <c r="U78" s="47">
        <f t="shared" si="37"/>
        <v>180</v>
      </c>
      <c r="V78" s="47">
        <f t="shared" si="37"/>
        <v>180</v>
      </c>
      <c r="W78" s="47">
        <f t="shared" si="37"/>
        <v>210</v>
      </c>
      <c r="X78" s="47" t="str">
        <f t="shared" si="37"/>
        <v/>
      </c>
      <c r="Y78" s="47" t="str">
        <f t="shared" si="37"/>
        <v/>
      </c>
      <c r="Z78" s="47" t="str">
        <f t="shared" si="37"/>
        <v/>
      </c>
      <c r="AA78" s="47" t="str">
        <f t="shared" si="37"/>
        <v/>
      </c>
      <c r="AB78" s="47" t="str">
        <f t="shared" si="37"/>
        <v/>
      </c>
      <c r="AC78" s="47" t="str">
        <f t="shared" si="37"/>
        <v/>
      </c>
      <c r="AD78" s="47" t="str">
        <f t="shared" si="37"/>
        <v/>
      </c>
    </row>
    <row r="79" spans="1:30" ht="15" customHeight="1" x14ac:dyDescent="0.25">
      <c r="A79" s="225"/>
      <c r="B79" s="109" t="str">
        <f t="shared" ref="B79:B80" si="38">B55</f>
        <v>Product/Scenario 2</v>
      </c>
      <c r="C79" s="108">
        <f t="shared" ref="C79:C80" ca="1" si="39">SUM(T79:AD79)</f>
        <v>0</v>
      </c>
      <c r="D79" s="110">
        <f t="shared" ref="D79:N80" si="40">IF(ISNUMBER(D$52),D71-D75,"")</f>
        <v>0</v>
      </c>
      <c r="E79" s="110">
        <f t="shared" si="40"/>
        <v>0</v>
      </c>
      <c r="F79" s="110">
        <f t="shared" si="40"/>
        <v>0</v>
      </c>
      <c r="G79" s="110">
        <f t="shared" si="40"/>
        <v>0</v>
      </c>
      <c r="H79" s="110" t="str">
        <f t="shared" si="40"/>
        <v/>
      </c>
      <c r="I79" s="110" t="str">
        <f t="shared" si="40"/>
        <v/>
      </c>
      <c r="J79" s="110" t="str">
        <f t="shared" si="40"/>
        <v/>
      </c>
      <c r="K79" s="110" t="str">
        <f t="shared" si="40"/>
        <v/>
      </c>
      <c r="L79" s="110" t="str">
        <f t="shared" si="40"/>
        <v/>
      </c>
      <c r="M79" s="110" t="str">
        <f t="shared" si="40"/>
        <v/>
      </c>
      <c r="N79" s="110" t="str">
        <f t="shared" si="40"/>
        <v/>
      </c>
      <c r="S79" s="221" t="str">
        <f t="shared" si="17"/>
        <v>Product/Scenario 2</v>
      </c>
      <c r="T79" s="47">
        <f t="shared" ref="T79:T80" ca="1" si="41">IF(AND(ISNUMBER($G$14),ISNUMBER($H$14)),IF(AND(D$51&gt;=YEAR($G$14),D$51&lt;=YEAR($H$14)),D79,""),"")</f>
        <v>0</v>
      </c>
      <c r="U79" s="47">
        <f t="shared" ref="U79:AD80" si="42">IF(AND(ISNUMBER($G$14),ISNUMBER($H$14)),IF(AND(E$51&gt;=YEAR($G$14),E$51&lt;=YEAR($H$14)),E79,""),"")</f>
        <v>0</v>
      </c>
      <c r="V79" s="47">
        <f t="shared" si="42"/>
        <v>0</v>
      </c>
      <c r="W79" s="47">
        <f t="shared" si="42"/>
        <v>0</v>
      </c>
      <c r="X79" s="47" t="str">
        <f t="shared" si="42"/>
        <v/>
      </c>
      <c r="Y79" s="47" t="str">
        <f t="shared" si="42"/>
        <v/>
      </c>
      <c r="Z79" s="47" t="str">
        <f t="shared" si="42"/>
        <v/>
      </c>
      <c r="AA79" s="47" t="str">
        <f t="shared" si="42"/>
        <v/>
      </c>
      <c r="AB79" s="47" t="str">
        <f t="shared" si="42"/>
        <v/>
      </c>
      <c r="AC79" s="47" t="str">
        <f t="shared" si="42"/>
        <v/>
      </c>
      <c r="AD79" s="47" t="str">
        <f t="shared" si="42"/>
        <v/>
      </c>
    </row>
    <row r="80" spans="1:30" ht="15" customHeight="1" x14ac:dyDescent="0.25">
      <c r="A80" s="225"/>
      <c r="B80" s="109" t="str">
        <f t="shared" si="38"/>
        <v>Product/Scenario 3</v>
      </c>
      <c r="C80" s="108">
        <f t="shared" ca="1" si="39"/>
        <v>0</v>
      </c>
      <c r="D80" s="110">
        <f t="shared" si="40"/>
        <v>0</v>
      </c>
      <c r="E80" s="110">
        <f t="shared" si="40"/>
        <v>0</v>
      </c>
      <c r="F80" s="110">
        <f t="shared" si="40"/>
        <v>0</v>
      </c>
      <c r="G80" s="110">
        <f t="shared" si="40"/>
        <v>0</v>
      </c>
      <c r="H80" s="110" t="str">
        <f t="shared" si="40"/>
        <v/>
      </c>
      <c r="I80" s="110" t="str">
        <f t="shared" si="40"/>
        <v/>
      </c>
      <c r="J80" s="110" t="str">
        <f t="shared" si="40"/>
        <v/>
      </c>
      <c r="K80" s="110" t="str">
        <f t="shared" si="40"/>
        <v/>
      </c>
      <c r="L80" s="110" t="str">
        <f t="shared" si="40"/>
        <v/>
      </c>
      <c r="M80" s="110" t="str">
        <f t="shared" si="40"/>
        <v/>
      </c>
      <c r="N80" s="110" t="str">
        <f t="shared" si="40"/>
        <v/>
      </c>
      <c r="S80" s="221" t="str">
        <f t="shared" si="17"/>
        <v>Product/Scenario 3</v>
      </c>
      <c r="T80" s="47">
        <f t="shared" ca="1" si="41"/>
        <v>0</v>
      </c>
      <c r="U80" s="47">
        <f t="shared" si="42"/>
        <v>0</v>
      </c>
      <c r="V80" s="47">
        <f t="shared" si="42"/>
        <v>0</v>
      </c>
      <c r="W80" s="47">
        <f t="shared" si="42"/>
        <v>0</v>
      </c>
      <c r="X80" s="47" t="str">
        <f t="shared" si="42"/>
        <v/>
      </c>
      <c r="Y80" s="47" t="str">
        <f t="shared" si="42"/>
        <v/>
      </c>
      <c r="Z80" s="47" t="str">
        <f t="shared" si="42"/>
        <v/>
      </c>
      <c r="AA80" s="47" t="str">
        <f t="shared" si="42"/>
        <v/>
      </c>
      <c r="AB80" s="47" t="str">
        <f t="shared" si="42"/>
        <v/>
      </c>
      <c r="AC80" s="47" t="str">
        <f t="shared" si="42"/>
        <v/>
      </c>
      <c r="AD80" s="47" t="str">
        <f t="shared" si="42"/>
        <v/>
      </c>
    </row>
    <row r="81" spans="1:30" ht="15" customHeight="1" x14ac:dyDescent="0.25">
      <c r="A81" s="225"/>
      <c r="B81" s="109"/>
      <c r="C81" s="108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S81" s="226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ht="15" customHeight="1" x14ac:dyDescent="0.25">
      <c r="A82" s="225"/>
      <c r="B82" s="95" t="s">
        <v>106</v>
      </c>
      <c r="C82" s="108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S82" s="226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ht="15" customHeight="1" x14ac:dyDescent="0.25">
      <c r="A83" s="225"/>
      <c r="B83" s="95"/>
      <c r="C83" s="108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S83" s="22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ht="15" customHeight="1" x14ac:dyDescent="0.25">
      <c r="A84" s="225"/>
      <c r="B84" s="109"/>
      <c r="C84" s="108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S84" s="22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</row>
    <row r="85" spans="1:30" ht="15" customHeight="1" x14ac:dyDescent="0.25">
      <c r="A85" s="225"/>
      <c r="B85" s="109"/>
      <c r="C85" s="102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</row>
    <row r="86" spans="1:30" ht="15" customHeight="1" x14ac:dyDescent="0.25">
      <c r="B86" s="83" t="s">
        <v>77</v>
      </c>
      <c r="C86" s="227"/>
      <c r="D86" s="227"/>
      <c r="E86" s="227"/>
      <c r="F86" s="227"/>
      <c r="G86" s="227"/>
      <c r="H86" s="227"/>
      <c r="I86" s="227"/>
      <c r="J86" s="117" t="s">
        <v>123</v>
      </c>
    </row>
    <row r="87" spans="1:30" ht="15" customHeight="1" thickBot="1" x14ac:dyDescent="0.25">
      <c r="B87" s="170"/>
    </row>
    <row r="88" spans="1:30" ht="15" customHeight="1" thickBot="1" x14ac:dyDescent="0.3">
      <c r="B88" s="228" t="s">
        <v>36</v>
      </c>
      <c r="C88" s="116">
        <v>0.05</v>
      </c>
      <c r="K88" s="118"/>
      <c r="L88" s="119" t="str">
        <f>Analysis!D57</f>
        <v>IRR</v>
      </c>
      <c r="M88" s="120" t="str">
        <f>Analysis!E57</f>
        <v>NPV (k€)</v>
      </c>
      <c r="N88" s="121" t="str">
        <f>Analysis!F57</f>
        <v>BE</v>
      </c>
    </row>
    <row r="89" spans="1:30" ht="15" x14ac:dyDescent="0.25">
      <c r="J89" s="122" t="str">
        <f>Analysis!C58</f>
        <v>Without ESA Support</v>
      </c>
      <c r="K89" s="123"/>
      <c r="L89" s="124">
        <f ca="1">Analysis!D58</f>
        <v>5.0148450632376163E-2</v>
      </c>
      <c r="M89" s="125">
        <f ca="1">Analysis!E58</f>
        <v>0.23634040765340983</v>
      </c>
      <c r="N89" s="126">
        <f ca="1">Analysis!F58</f>
        <v>2026</v>
      </c>
    </row>
    <row r="90" spans="1:30" ht="15.75" thickBot="1" x14ac:dyDescent="0.3">
      <c r="J90" s="127" t="str">
        <f>Analysis!C59</f>
        <v>With ESA Support</v>
      </c>
      <c r="K90" s="128"/>
      <c r="L90" s="129">
        <f ca="1">Analysis!D59</f>
        <v>0.41997160642519282</v>
      </c>
      <c r="M90" s="130">
        <f ca="1">Analysis!E59</f>
        <v>304.57198244980657</v>
      </c>
      <c r="N90" s="131">
        <f ca="1">Analysis!F59</f>
        <v>2024</v>
      </c>
    </row>
  </sheetData>
  <sheetProtection algorithmName="SHA-512" hashValue="RqIYezpELFLllXOLSvgciqCAFQ+qYzASfMug/BD6tQdLuUSdMfIS72FEKKKDX2Hj/fxmOcmoPqLxyj0rpiCwZw==" saltValue="ixWrYgKdnmDDXXLYbuJVzg==" spinCount="100000" sheet="1" objects="1" scenarios="1"/>
  <mergeCells count="1">
    <mergeCell ref="A56:A58"/>
  </mergeCells>
  <conditionalFormatting sqref="D6">
    <cfRule type="expression" dxfId="1430" priority="1399">
      <formula>NOT(C6&lt;&gt;"N/A")</formula>
    </cfRule>
    <cfRule type="expression" dxfId="1429" priority="2580">
      <formula>C6&lt;&gt;"N/A"</formula>
    </cfRule>
  </conditionalFormatting>
  <conditionalFormatting sqref="E6">
    <cfRule type="expression" dxfId="1428" priority="1384">
      <formula>NOT(C6&lt;&gt;"N/A")</formula>
    </cfRule>
  </conditionalFormatting>
  <conditionalFormatting sqref="I11">
    <cfRule type="cellIs" dxfId="1427" priority="2558" operator="greaterThan">
      <formula>120</formula>
    </cfRule>
  </conditionalFormatting>
  <conditionalFormatting sqref="I14:I20">
    <cfRule type="cellIs" dxfId="1426" priority="2557" operator="greaterThan">
      <formula>120</formula>
    </cfRule>
  </conditionalFormatting>
  <conditionalFormatting sqref="D51:D52 F52:N52">
    <cfRule type="expression" dxfId="1425" priority="2522">
      <formula>NOT(ISNUMBER(D$52))</formula>
    </cfRule>
    <cfRule type="expression" dxfId="1424" priority="2523">
      <formula>ISNUMBER(D$52)</formula>
    </cfRule>
  </conditionalFormatting>
  <conditionalFormatting sqref="E53">
    <cfRule type="expression" dxfId="1423" priority="2489">
      <formula>NOT(ISNUMBER($E$52))</formula>
    </cfRule>
    <cfRule type="expression" dxfId="1422" priority="2490">
      <formula>ISNUMBER($E$52)</formula>
    </cfRule>
  </conditionalFormatting>
  <conditionalFormatting sqref="F53">
    <cfRule type="expression" dxfId="1421" priority="2487">
      <formula>NOT(ISNUMBER($F$52))</formula>
    </cfRule>
    <cfRule type="expression" dxfId="1420" priority="2488">
      <formula>ISNUMBER($F$52)</formula>
    </cfRule>
  </conditionalFormatting>
  <conditionalFormatting sqref="G53">
    <cfRule type="expression" dxfId="1419" priority="2485">
      <formula>NOT(ISNUMBER($G$52))</formula>
    </cfRule>
    <cfRule type="expression" dxfId="1418" priority="2486">
      <formula>ISNUMBER($G$52)</formula>
    </cfRule>
  </conditionalFormatting>
  <conditionalFormatting sqref="H53">
    <cfRule type="expression" dxfId="1417" priority="2483">
      <formula>NOT(ISNUMBER($H$52))</formula>
    </cfRule>
    <cfRule type="expression" dxfId="1416" priority="2484">
      <formula>ISNUMBER($H$52)</formula>
    </cfRule>
  </conditionalFormatting>
  <conditionalFormatting sqref="I53">
    <cfRule type="expression" dxfId="1415" priority="2481">
      <formula>NOT(ISNUMBER($I$52))</formula>
    </cfRule>
    <cfRule type="expression" dxfId="1414" priority="2482">
      <formula>ISNUMBER($I$52)</formula>
    </cfRule>
  </conditionalFormatting>
  <conditionalFormatting sqref="J53">
    <cfRule type="expression" dxfId="1413" priority="2479">
      <formula>NOT(ISNUMBER($J$52))</formula>
    </cfRule>
    <cfRule type="expression" dxfId="1412" priority="2480">
      <formula>ISNUMBER($J$52)</formula>
    </cfRule>
  </conditionalFormatting>
  <conditionalFormatting sqref="K53">
    <cfRule type="expression" dxfId="1411" priority="2477">
      <formula>NOT(ISNUMBER($K$52))</formula>
    </cfRule>
    <cfRule type="expression" dxfId="1410" priority="2478">
      <formula>ISNUMBER($K$52)</formula>
    </cfRule>
  </conditionalFormatting>
  <conditionalFormatting sqref="L53">
    <cfRule type="expression" dxfId="1409" priority="2475">
      <formula>NOT(ISNUMBER($L$52))</formula>
    </cfRule>
    <cfRule type="expression" dxfId="1408" priority="2476">
      <formula>ISNUMBER($L$52)</formula>
    </cfRule>
  </conditionalFormatting>
  <conditionalFormatting sqref="M53">
    <cfRule type="expression" dxfId="1407" priority="2473">
      <formula>NOT(ISNUMBER($M$52))</formula>
    </cfRule>
    <cfRule type="expression" dxfId="1406" priority="2474">
      <formula>ISNUMBER($M$52)</formula>
    </cfRule>
  </conditionalFormatting>
  <conditionalFormatting sqref="N53">
    <cfRule type="expression" dxfId="1405" priority="2471">
      <formula>NOT(ISNUMBER($N$52))</formula>
    </cfRule>
    <cfRule type="expression" dxfId="1404" priority="2472">
      <formula>ISNUMBER($N$52)</formula>
    </cfRule>
  </conditionalFormatting>
  <conditionalFormatting sqref="E57">
    <cfRule type="expression" dxfId="1403" priority="2469">
      <formula>NOT(ISNUMBER($E$52))</formula>
    </cfRule>
    <cfRule type="expression" dxfId="1402" priority="2470">
      <formula>ISNUMBER($E$52)</formula>
    </cfRule>
  </conditionalFormatting>
  <conditionalFormatting sqref="E61">
    <cfRule type="expression" dxfId="1401" priority="2467">
      <formula>NOT(ISNUMBER($E$52))</formula>
    </cfRule>
    <cfRule type="expression" dxfId="1400" priority="2468">
      <formula>ISNUMBER($E$52)</formula>
    </cfRule>
  </conditionalFormatting>
  <conditionalFormatting sqref="E65">
    <cfRule type="expression" dxfId="1399" priority="2465">
      <formula>NOT(ISNUMBER($E$52))</formula>
    </cfRule>
    <cfRule type="expression" dxfId="1398" priority="2466">
      <formula>ISNUMBER($E$52)</formula>
    </cfRule>
  </conditionalFormatting>
  <conditionalFormatting sqref="F57">
    <cfRule type="expression" dxfId="1397" priority="2463">
      <formula>NOT(ISNUMBER($F$52))</formula>
    </cfRule>
    <cfRule type="expression" dxfId="1396" priority="2464">
      <formula>ISNUMBER($F$52)</formula>
    </cfRule>
  </conditionalFormatting>
  <conditionalFormatting sqref="F61">
    <cfRule type="expression" dxfId="1395" priority="2461">
      <formula>NOT(ISNUMBER($F$52))</formula>
    </cfRule>
    <cfRule type="expression" dxfId="1394" priority="2462">
      <formula>ISNUMBER($F$52)</formula>
    </cfRule>
  </conditionalFormatting>
  <conditionalFormatting sqref="F65">
    <cfRule type="expression" dxfId="1393" priority="2459">
      <formula>NOT(ISNUMBER($F$52))</formula>
    </cfRule>
    <cfRule type="expression" dxfId="1392" priority="2460">
      <formula>ISNUMBER($F$52)</formula>
    </cfRule>
  </conditionalFormatting>
  <conditionalFormatting sqref="G57">
    <cfRule type="expression" dxfId="1391" priority="2457">
      <formula>NOT(ISNUMBER($G$52))</formula>
    </cfRule>
    <cfRule type="expression" dxfId="1390" priority="2458">
      <formula>ISNUMBER($G$52)</formula>
    </cfRule>
  </conditionalFormatting>
  <conditionalFormatting sqref="G61">
    <cfRule type="expression" dxfId="1389" priority="2455">
      <formula>NOT(ISNUMBER($G$52))</formula>
    </cfRule>
    <cfRule type="expression" dxfId="1388" priority="2456">
      <formula>ISNUMBER($G$52)</formula>
    </cfRule>
  </conditionalFormatting>
  <conditionalFormatting sqref="G65">
    <cfRule type="expression" dxfId="1387" priority="2453">
      <formula>NOT(ISNUMBER($G$52))</formula>
    </cfRule>
    <cfRule type="expression" dxfId="1386" priority="2454">
      <formula>ISNUMBER($G$52)</formula>
    </cfRule>
  </conditionalFormatting>
  <conditionalFormatting sqref="H57">
    <cfRule type="expression" dxfId="1385" priority="2451">
      <formula>NOT(ISNUMBER($H$52))</formula>
    </cfRule>
    <cfRule type="expression" dxfId="1384" priority="2452">
      <formula>ISNUMBER($H$52)</formula>
    </cfRule>
  </conditionalFormatting>
  <conditionalFormatting sqref="H61">
    <cfRule type="expression" dxfId="1383" priority="2449">
      <formula>NOT(ISNUMBER($H$52))</formula>
    </cfRule>
    <cfRule type="expression" dxfId="1382" priority="2450">
      <formula>ISNUMBER($H$52)</formula>
    </cfRule>
  </conditionalFormatting>
  <conditionalFormatting sqref="H65">
    <cfRule type="expression" dxfId="1381" priority="2447">
      <formula>NOT(ISNUMBER($H$52))</formula>
    </cfRule>
    <cfRule type="expression" dxfId="1380" priority="2448">
      <formula>ISNUMBER($H$52)</formula>
    </cfRule>
  </conditionalFormatting>
  <conditionalFormatting sqref="I57">
    <cfRule type="expression" dxfId="1379" priority="2445">
      <formula>NOT(ISNUMBER($I$52))</formula>
    </cfRule>
    <cfRule type="expression" dxfId="1378" priority="2446">
      <formula>ISNUMBER($I$52)</formula>
    </cfRule>
  </conditionalFormatting>
  <conditionalFormatting sqref="I61">
    <cfRule type="expression" dxfId="1377" priority="2443">
      <formula>NOT(ISNUMBER($I$52))</formula>
    </cfRule>
    <cfRule type="expression" dxfId="1376" priority="2444">
      <formula>ISNUMBER($I$52)</formula>
    </cfRule>
  </conditionalFormatting>
  <conditionalFormatting sqref="I65">
    <cfRule type="expression" dxfId="1375" priority="2441">
      <formula>NOT(ISNUMBER($I$52))</formula>
    </cfRule>
    <cfRule type="expression" dxfId="1374" priority="2442">
      <formula>ISNUMBER($I$52)</formula>
    </cfRule>
  </conditionalFormatting>
  <conditionalFormatting sqref="J57">
    <cfRule type="expression" dxfId="1373" priority="2439">
      <formula>NOT(ISNUMBER($J$52))</formula>
    </cfRule>
    <cfRule type="expression" dxfId="1372" priority="2440">
      <formula>ISNUMBER($J$52)</formula>
    </cfRule>
  </conditionalFormatting>
  <conditionalFormatting sqref="J61">
    <cfRule type="expression" dxfId="1371" priority="2437">
      <formula>NOT(ISNUMBER($J$52))</formula>
    </cfRule>
    <cfRule type="expression" dxfId="1370" priority="2438">
      <formula>ISNUMBER($J$52)</formula>
    </cfRule>
  </conditionalFormatting>
  <conditionalFormatting sqref="J65">
    <cfRule type="expression" dxfId="1369" priority="2435">
      <formula>NOT(ISNUMBER($J$52))</formula>
    </cfRule>
    <cfRule type="expression" dxfId="1368" priority="2436">
      <formula>ISNUMBER($J$52)</formula>
    </cfRule>
  </conditionalFormatting>
  <conditionalFormatting sqref="K57">
    <cfRule type="expression" dxfId="1367" priority="2433">
      <formula>NOT(ISNUMBER($K$52))</formula>
    </cfRule>
    <cfRule type="expression" dxfId="1366" priority="2434">
      <formula>ISNUMBER($K$52)</formula>
    </cfRule>
  </conditionalFormatting>
  <conditionalFormatting sqref="K61">
    <cfRule type="expression" dxfId="1365" priority="2431">
      <formula>NOT(ISNUMBER($K$52))</formula>
    </cfRule>
    <cfRule type="expression" dxfId="1364" priority="2432">
      <formula>ISNUMBER($K$52)</formula>
    </cfRule>
  </conditionalFormatting>
  <conditionalFormatting sqref="K65">
    <cfRule type="expression" dxfId="1363" priority="2429">
      <formula>NOT(ISNUMBER($K$52))</formula>
    </cfRule>
    <cfRule type="expression" dxfId="1362" priority="2430">
      <formula>ISNUMBER($K$52)</formula>
    </cfRule>
  </conditionalFormatting>
  <conditionalFormatting sqref="L57">
    <cfRule type="expression" dxfId="1361" priority="2427">
      <formula>NOT(ISNUMBER($L$52))</formula>
    </cfRule>
    <cfRule type="expression" dxfId="1360" priority="2428">
      <formula>ISNUMBER($L$52)</formula>
    </cfRule>
  </conditionalFormatting>
  <conditionalFormatting sqref="L61">
    <cfRule type="expression" dxfId="1359" priority="2425">
      <formula>NOT(ISNUMBER($L$52))</formula>
    </cfRule>
    <cfRule type="expression" dxfId="1358" priority="2426">
      <formula>ISNUMBER($L$52)</formula>
    </cfRule>
  </conditionalFormatting>
  <conditionalFormatting sqref="L65">
    <cfRule type="expression" dxfId="1357" priority="2423">
      <formula>NOT(ISNUMBER($L$52))</formula>
    </cfRule>
    <cfRule type="expression" dxfId="1356" priority="2424">
      <formula>ISNUMBER($L$52)</formula>
    </cfRule>
  </conditionalFormatting>
  <conditionalFormatting sqref="M57">
    <cfRule type="expression" dxfId="1355" priority="2421">
      <formula>NOT(ISNUMBER($M$52))</formula>
    </cfRule>
    <cfRule type="expression" dxfId="1354" priority="2422">
      <formula>ISNUMBER($M$52)</formula>
    </cfRule>
  </conditionalFormatting>
  <conditionalFormatting sqref="M61">
    <cfRule type="expression" dxfId="1353" priority="2419">
      <formula>NOT(ISNUMBER($M$52))</formula>
    </cfRule>
    <cfRule type="expression" dxfId="1352" priority="2420">
      <formula>ISNUMBER($M$52)</formula>
    </cfRule>
  </conditionalFormatting>
  <conditionalFormatting sqref="M65">
    <cfRule type="expression" dxfId="1351" priority="2417">
      <formula>NOT(ISNUMBER($M$52))</formula>
    </cfRule>
    <cfRule type="expression" dxfId="1350" priority="2418">
      <formula>ISNUMBER($M$52)</formula>
    </cfRule>
  </conditionalFormatting>
  <conditionalFormatting sqref="N57">
    <cfRule type="expression" dxfId="1349" priority="2415">
      <formula>NOT(ISNUMBER($N$52))</formula>
    </cfRule>
    <cfRule type="expression" dxfId="1348" priority="2416">
      <formula>ISNUMBER($N$52)</formula>
    </cfRule>
  </conditionalFormatting>
  <conditionalFormatting sqref="N61">
    <cfRule type="expression" dxfId="1347" priority="2413">
      <formula>NOT(ISNUMBER($N$52))</formula>
    </cfRule>
    <cfRule type="expression" dxfId="1346" priority="2414">
      <formula>ISNUMBER($N$52)</formula>
    </cfRule>
  </conditionalFormatting>
  <conditionalFormatting sqref="N65">
    <cfRule type="expression" dxfId="1345" priority="2411">
      <formula>NOT(ISNUMBER($N$52))</formula>
    </cfRule>
    <cfRule type="expression" dxfId="1344" priority="2412">
      <formula>ISNUMBER($N$52)</formula>
    </cfRule>
  </conditionalFormatting>
  <conditionalFormatting sqref="E69">
    <cfRule type="expression" dxfId="1343" priority="2299">
      <formula>NOT(ISNUMBER($E$52))</formula>
    </cfRule>
    <cfRule type="expression" dxfId="1342" priority="2300">
      <formula>ISNUMBER($E$52)</formula>
    </cfRule>
  </conditionalFormatting>
  <conditionalFormatting sqref="F69">
    <cfRule type="expression" dxfId="1341" priority="2297">
      <formula>NOT(ISNUMBER($F$52))</formula>
    </cfRule>
    <cfRule type="expression" dxfId="1340" priority="2298">
      <formula>ISNUMBER($F$52)</formula>
    </cfRule>
  </conditionalFormatting>
  <conditionalFormatting sqref="G69">
    <cfRule type="expression" dxfId="1339" priority="2295">
      <formula>NOT(ISNUMBER($G$52))</formula>
    </cfRule>
    <cfRule type="expression" dxfId="1338" priority="2296">
      <formula>ISNUMBER($G$52)</formula>
    </cfRule>
  </conditionalFormatting>
  <conditionalFormatting sqref="H69">
    <cfRule type="expression" dxfId="1337" priority="2293">
      <formula>NOT(ISNUMBER($H$52))</formula>
    </cfRule>
    <cfRule type="expression" dxfId="1336" priority="2294">
      <formula>ISNUMBER($H$52)</formula>
    </cfRule>
  </conditionalFormatting>
  <conditionalFormatting sqref="I69">
    <cfRule type="expression" dxfId="1335" priority="2291">
      <formula>NOT(ISNUMBER($I$52))</formula>
    </cfRule>
    <cfRule type="expression" dxfId="1334" priority="2292">
      <formula>ISNUMBER($I$52)</formula>
    </cfRule>
  </conditionalFormatting>
  <conditionalFormatting sqref="J69">
    <cfRule type="expression" dxfId="1333" priority="2289">
      <formula>NOT(ISNUMBER($J$52))</formula>
    </cfRule>
    <cfRule type="expression" dxfId="1332" priority="2290">
      <formula>ISNUMBER($J$52)</formula>
    </cfRule>
  </conditionalFormatting>
  <conditionalFormatting sqref="K69">
    <cfRule type="expression" dxfId="1331" priority="2287">
      <formula>NOT(ISNUMBER($K$52))</formula>
    </cfRule>
    <cfRule type="expression" dxfId="1330" priority="2288">
      <formula>ISNUMBER($K$52)</formula>
    </cfRule>
  </conditionalFormatting>
  <conditionalFormatting sqref="L69">
    <cfRule type="expression" dxfId="1329" priority="2285">
      <formula>NOT(ISNUMBER($L$52))</formula>
    </cfRule>
    <cfRule type="expression" dxfId="1328" priority="2286">
      <formula>ISNUMBER($L$52)</formula>
    </cfRule>
  </conditionalFormatting>
  <conditionalFormatting sqref="M69">
    <cfRule type="expression" dxfId="1327" priority="2283">
      <formula>NOT(ISNUMBER($M$52))</formula>
    </cfRule>
    <cfRule type="expression" dxfId="1326" priority="2284">
      <formula>ISNUMBER($M$52)</formula>
    </cfRule>
  </conditionalFormatting>
  <conditionalFormatting sqref="N69">
    <cfRule type="expression" dxfId="1325" priority="2281">
      <formula>NOT(ISNUMBER($N$52))</formula>
    </cfRule>
    <cfRule type="expression" dxfId="1324" priority="2282">
      <formula>ISNUMBER($N$52)</formula>
    </cfRule>
  </conditionalFormatting>
  <conditionalFormatting sqref="E77">
    <cfRule type="expression" dxfId="1323" priority="2269">
      <formula>NOT(ISNUMBER($E$52))</formula>
    </cfRule>
    <cfRule type="expression" dxfId="1322" priority="2270">
      <formula>ISNUMBER($E$52)</formula>
    </cfRule>
  </conditionalFormatting>
  <conditionalFormatting sqref="F77">
    <cfRule type="expression" dxfId="1321" priority="2267">
      <formula>NOT(ISNUMBER($F$52))</formula>
    </cfRule>
    <cfRule type="expression" dxfId="1320" priority="2268">
      <formula>ISNUMBER($F$52)</formula>
    </cfRule>
  </conditionalFormatting>
  <conditionalFormatting sqref="G77">
    <cfRule type="expression" dxfId="1319" priority="2265">
      <formula>NOT(ISNUMBER($G$52))</formula>
    </cfRule>
    <cfRule type="expression" dxfId="1318" priority="2266">
      <formula>ISNUMBER($G$52)</formula>
    </cfRule>
  </conditionalFormatting>
  <conditionalFormatting sqref="H77">
    <cfRule type="expression" dxfId="1317" priority="2263">
      <formula>NOT(ISNUMBER($H$52))</formula>
    </cfRule>
    <cfRule type="expression" dxfId="1316" priority="2264">
      <formula>ISNUMBER($H$52)</formula>
    </cfRule>
  </conditionalFormatting>
  <conditionalFormatting sqref="I77">
    <cfRule type="expression" dxfId="1315" priority="2261">
      <formula>NOT(ISNUMBER($I$52))</formula>
    </cfRule>
    <cfRule type="expression" dxfId="1314" priority="2262">
      <formula>ISNUMBER($I$52)</formula>
    </cfRule>
  </conditionalFormatting>
  <conditionalFormatting sqref="J77">
    <cfRule type="expression" dxfId="1313" priority="2259">
      <formula>NOT(ISNUMBER($J$52))</formula>
    </cfRule>
    <cfRule type="expression" dxfId="1312" priority="2260">
      <formula>ISNUMBER($J$52)</formula>
    </cfRule>
  </conditionalFormatting>
  <conditionalFormatting sqref="K77">
    <cfRule type="expression" dxfId="1311" priority="2257">
      <formula>NOT(ISNUMBER($K$52))</formula>
    </cfRule>
    <cfRule type="expression" dxfId="1310" priority="2258">
      <formula>ISNUMBER($K$52)</formula>
    </cfRule>
  </conditionalFormatting>
  <conditionalFormatting sqref="L77">
    <cfRule type="expression" dxfId="1309" priority="2255">
      <formula>NOT(ISNUMBER($L$52))</formula>
    </cfRule>
    <cfRule type="expression" dxfId="1308" priority="2256">
      <formula>ISNUMBER($L$52)</formula>
    </cfRule>
  </conditionalFormatting>
  <conditionalFormatting sqref="M77">
    <cfRule type="expression" dxfId="1307" priority="2253">
      <formula>NOT(ISNUMBER($M$52))</formula>
    </cfRule>
    <cfRule type="expression" dxfId="1306" priority="2254">
      <formula>ISNUMBER($M$52)</formula>
    </cfRule>
  </conditionalFormatting>
  <conditionalFormatting sqref="N73">
    <cfRule type="expression" dxfId="1305" priority="2231">
      <formula>NOT(ISNUMBER($N$52))</formula>
    </cfRule>
    <cfRule type="expression" dxfId="1304" priority="2232">
      <formula>ISNUMBER($N$52)</formula>
    </cfRule>
  </conditionalFormatting>
  <conditionalFormatting sqref="E73">
    <cfRule type="expression" dxfId="1303" priority="2249">
      <formula>NOT(ISNUMBER($E$52))</formula>
    </cfRule>
    <cfRule type="expression" dxfId="1302" priority="2250">
      <formula>ISNUMBER($E$52)</formula>
    </cfRule>
  </conditionalFormatting>
  <conditionalFormatting sqref="F73">
    <cfRule type="expression" dxfId="1301" priority="2247">
      <formula>NOT(ISNUMBER($F$52))</formula>
    </cfRule>
    <cfRule type="expression" dxfId="1300" priority="2248">
      <formula>ISNUMBER($F$52)</formula>
    </cfRule>
  </conditionalFormatting>
  <conditionalFormatting sqref="G73">
    <cfRule type="expression" dxfId="1299" priority="2245">
      <formula>NOT(ISNUMBER($G$52))</formula>
    </cfRule>
    <cfRule type="expression" dxfId="1298" priority="2246">
      <formula>ISNUMBER($G$52)</formula>
    </cfRule>
  </conditionalFormatting>
  <conditionalFormatting sqref="H73">
    <cfRule type="expression" dxfId="1297" priority="2243">
      <formula>NOT(ISNUMBER($H$52))</formula>
    </cfRule>
    <cfRule type="expression" dxfId="1296" priority="2244">
      <formula>ISNUMBER($H$52)</formula>
    </cfRule>
  </conditionalFormatting>
  <conditionalFormatting sqref="I73">
    <cfRule type="expression" dxfId="1295" priority="2241">
      <formula>NOT(ISNUMBER($I$52))</formula>
    </cfRule>
    <cfRule type="expression" dxfId="1294" priority="2242">
      <formula>ISNUMBER($I$52)</formula>
    </cfRule>
  </conditionalFormatting>
  <conditionalFormatting sqref="J73">
    <cfRule type="expression" dxfId="1293" priority="2239">
      <formula>NOT(ISNUMBER($J$52))</formula>
    </cfRule>
    <cfRule type="expression" dxfId="1292" priority="2240">
      <formula>ISNUMBER($J$52)</formula>
    </cfRule>
  </conditionalFormatting>
  <conditionalFormatting sqref="K73">
    <cfRule type="expression" dxfId="1291" priority="2237">
      <formula>NOT(ISNUMBER($K$52))</formula>
    </cfRule>
    <cfRule type="expression" dxfId="1290" priority="2238">
      <formula>ISNUMBER($K$52)</formula>
    </cfRule>
  </conditionalFormatting>
  <conditionalFormatting sqref="L73">
    <cfRule type="expression" dxfId="1289" priority="2235">
      <formula>NOT(ISNUMBER($L$52))</formula>
    </cfRule>
    <cfRule type="expression" dxfId="1288" priority="2236">
      <formula>ISNUMBER($L$52)</formula>
    </cfRule>
  </conditionalFormatting>
  <conditionalFormatting sqref="M73">
    <cfRule type="expression" dxfId="1287" priority="2233">
      <formula>NOT(ISNUMBER($M$52))</formula>
    </cfRule>
    <cfRule type="expression" dxfId="1286" priority="2234">
      <formula>ISNUMBER($M$52)</formula>
    </cfRule>
  </conditionalFormatting>
  <conditionalFormatting sqref="D29:D30">
    <cfRule type="expression" dxfId="1285" priority="2229">
      <formula>NOT(ISNUMBER($E$30))</formula>
    </cfRule>
    <cfRule type="expression" dxfId="1284" priority="2230">
      <formula>ISNUMBER($E$30)</formula>
    </cfRule>
  </conditionalFormatting>
  <conditionalFormatting sqref="E29:N30">
    <cfRule type="expression" dxfId="1283" priority="2227">
      <formula>NOT(ISNUMBER(E$30))</formula>
    </cfRule>
    <cfRule type="expression" dxfId="1282" priority="2228">
      <formula>ISNUMBER($E$30)</formula>
    </cfRule>
  </conditionalFormatting>
  <conditionalFormatting sqref="G6">
    <cfRule type="expression" dxfId="1281" priority="1359">
      <formula>NOT($C6&lt;&gt;"N/A")</formula>
    </cfRule>
    <cfRule type="expression" dxfId="1280" priority="2059">
      <formula>AND($C6&lt;&gt;"N/A",ISNUMBER($G6),AND(ISNUMBER($H6),$G6&lt;$H6))</formula>
    </cfRule>
    <cfRule type="expression" dxfId="1279" priority="2060">
      <formula>OR(NOT(ISNUMBER($G6)),AND(ISNUMBER($G6),ISNUMBER($H6),$H6&lt;$G6))</formula>
    </cfRule>
  </conditionalFormatting>
  <conditionalFormatting sqref="G14">
    <cfRule type="expression" dxfId="1278" priority="2045" stopIfTrue="1">
      <formula>OR(NOT(ISNUMBER($G$14)),AND(ISNUMBER($G$14), ISNUMBER($H$14),$H$14&lt;$G$14))</formula>
    </cfRule>
  </conditionalFormatting>
  <conditionalFormatting sqref="H14">
    <cfRule type="expression" dxfId="1277" priority="2043" stopIfTrue="1">
      <formula>IF(NOT(ISNUMBER($H$14)),TRUE,AND(ISNUMBER(G14),ISNUMBER(H14),H14&lt;G14))</formula>
    </cfRule>
  </conditionalFormatting>
  <conditionalFormatting sqref="B32">
    <cfRule type="expression" dxfId="1276" priority="2019" stopIfTrue="1">
      <formula>($C6="N/A")</formula>
    </cfRule>
    <cfRule type="expression" dxfId="1275" priority="2020">
      <formula>$C6&lt;&gt;"N/A"</formula>
    </cfRule>
  </conditionalFormatting>
  <conditionalFormatting sqref="C32:C35">
    <cfRule type="expression" dxfId="1274" priority="2017" stopIfTrue="1">
      <formula>($C6="N/A")</formula>
    </cfRule>
    <cfRule type="expression" dxfId="1273" priority="2018">
      <formula>$C6&lt;&gt;"N/A"</formula>
    </cfRule>
  </conditionalFormatting>
  <conditionalFormatting sqref="B33">
    <cfRule type="expression" dxfId="1272" priority="1946" stopIfTrue="1">
      <formula>($C7="N/A")</formula>
    </cfRule>
    <cfRule type="expression" dxfId="1271" priority="1947">
      <formula>$C7&lt;&gt;"N/A"</formula>
    </cfRule>
  </conditionalFormatting>
  <conditionalFormatting sqref="B34">
    <cfRule type="expression" dxfId="1270" priority="1944" stopIfTrue="1">
      <formula>($C8="N/A")</formula>
    </cfRule>
    <cfRule type="expression" dxfId="1269" priority="1945">
      <formula>$C8&lt;&gt;"N/A"</formula>
    </cfRule>
  </conditionalFormatting>
  <conditionalFormatting sqref="B35">
    <cfRule type="expression" dxfId="1268" priority="1942" stopIfTrue="1">
      <formula>($C9="N/A")</formula>
    </cfRule>
    <cfRule type="expression" dxfId="1267" priority="1943">
      <formula>$C9&lt;&gt;"N/A"</formula>
    </cfRule>
  </conditionalFormatting>
  <conditionalFormatting sqref="B38">
    <cfRule type="expression" dxfId="1266" priority="1709" stopIfTrue="1">
      <formula>($C6="N/A")</formula>
    </cfRule>
    <cfRule type="expression" dxfId="1265" priority="1710">
      <formula>$C6&lt;&gt;"N/A"</formula>
    </cfRule>
  </conditionalFormatting>
  <conditionalFormatting sqref="B39">
    <cfRule type="expression" dxfId="1264" priority="1705" stopIfTrue="1">
      <formula>($C7="N/A")</formula>
    </cfRule>
    <cfRule type="expression" dxfId="1263" priority="1706">
      <formula>$C7&lt;&gt;"N/A"</formula>
    </cfRule>
  </conditionalFormatting>
  <conditionalFormatting sqref="B40">
    <cfRule type="expression" dxfId="1262" priority="1703" stopIfTrue="1">
      <formula>($C8="N/A")</formula>
    </cfRule>
    <cfRule type="expression" dxfId="1261" priority="1704">
      <formula>$C8&lt;&gt;"N/A"</formula>
    </cfRule>
  </conditionalFormatting>
  <conditionalFormatting sqref="B41">
    <cfRule type="expression" dxfId="1260" priority="1701" stopIfTrue="1">
      <formula>($C9="N/A")</formula>
    </cfRule>
    <cfRule type="expression" dxfId="1259" priority="1702">
      <formula>$C9&lt;&gt;"N/A"</formula>
    </cfRule>
  </conditionalFormatting>
  <conditionalFormatting sqref="C38">
    <cfRule type="expression" dxfId="1258" priority="1689" stopIfTrue="1">
      <formula>($C6="N/A")</formula>
    </cfRule>
    <cfRule type="expression" dxfId="1257" priority="1690">
      <formula>$C6&lt;&gt;"N/A"</formula>
    </cfRule>
  </conditionalFormatting>
  <conditionalFormatting sqref="C39">
    <cfRule type="expression" dxfId="1256" priority="1687" stopIfTrue="1">
      <formula>($C7="N/A")</formula>
    </cfRule>
    <cfRule type="expression" dxfId="1255" priority="1688">
      <formula>$C7&lt;&gt;"N/A"</formula>
    </cfRule>
  </conditionalFormatting>
  <conditionalFormatting sqref="C40">
    <cfRule type="expression" dxfId="1254" priority="1685" stopIfTrue="1">
      <formula>($C8="N/A")</formula>
    </cfRule>
    <cfRule type="expression" dxfId="1253" priority="1686">
      <formula>$C8&lt;&gt;"N/A"</formula>
    </cfRule>
  </conditionalFormatting>
  <conditionalFormatting sqref="C41">
    <cfRule type="expression" dxfId="1252" priority="1683" stopIfTrue="1">
      <formula>($C9="N/A")</formula>
    </cfRule>
    <cfRule type="expression" dxfId="1251" priority="1684">
      <formula>$C9&lt;&gt;"N/A"</formula>
    </cfRule>
  </conditionalFormatting>
  <conditionalFormatting sqref="E51:E52">
    <cfRule type="expression" dxfId="1250" priority="1418">
      <formula>NOT(ISNUMBER(E$52))</formula>
    </cfRule>
    <cfRule type="expression" dxfId="1249" priority="1419">
      <formula>ISNUMBER(E$52)</formula>
    </cfRule>
  </conditionalFormatting>
  <conditionalFormatting sqref="F51">
    <cfRule type="expression" dxfId="1248" priority="1416">
      <formula>NOT(ISNUMBER(F$52))</formula>
    </cfRule>
    <cfRule type="expression" dxfId="1247" priority="1417">
      <formula>ISNUMBER(F$52)</formula>
    </cfRule>
  </conditionalFormatting>
  <conditionalFormatting sqref="G51">
    <cfRule type="expression" dxfId="1246" priority="1414">
      <formula>NOT(ISNUMBER(G$52))</formula>
    </cfRule>
    <cfRule type="expression" dxfId="1245" priority="1415">
      <formula>ISNUMBER(G$52)</formula>
    </cfRule>
  </conditionalFormatting>
  <conditionalFormatting sqref="H51">
    <cfRule type="expression" dxfId="1244" priority="1412">
      <formula>NOT(ISNUMBER(H$52))</formula>
    </cfRule>
    <cfRule type="expression" dxfId="1243" priority="1413">
      <formula>ISNUMBER(H$52)</formula>
    </cfRule>
  </conditionalFormatting>
  <conditionalFormatting sqref="I51">
    <cfRule type="expression" dxfId="1242" priority="1410">
      <formula>NOT(ISNUMBER(I$52))</formula>
    </cfRule>
    <cfRule type="expression" dxfId="1241" priority="1411">
      <formula>ISNUMBER(I$52)</formula>
    </cfRule>
  </conditionalFormatting>
  <conditionalFormatting sqref="J51">
    <cfRule type="expression" dxfId="1240" priority="1408">
      <formula>NOT(ISNUMBER(J$52))</formula>
    </cfRule>
    <cfRule type="expression" dxfId="1239" priority="1409">
      <formula>ISNUMBER(J$52)</formula>
    </cfRule>
  </conditionalFormatting>
  <conditionalFormatting sqref="K51">
    <cfRule type="expression" dxfId="1238" priority="1406">
      <formula>NOT(ISNUMBER(K$52))</formula>
    </cfRule>
    <cfRule type="expression" dxfId="1237" priority="1407">
      <formula>ISNUMBER(K$52)</formula>
    </cfRule>
  </conditionalFormatting>
  <conditionalFormatting sqref="L51">
    <cfRule type="expression" dxfId="1236" priority="1404">
      <formula>NOT(ISNUMBER(L$52))</formula>
    </cfRule>
    <cfRule type="expression" dxfId="1235" priority="1405">
      <formula>ISNUMBER(L$52)</formula>
    </cfRule>
  </conditionalFormatting>
  <conditionalFormatting sqref="M51">
    <cfRule type="expression" dxfId="1234" priority="1402">
      <formula>NOT(ISNUMBER(M$52))</formula>
    </cfRule>
    <cfRule type="expression" dxfId="1233" priority="1403">
      <formula>ISNUMBER(M$52)</formula>
    </cfRule>
  </conditionalFormatting>
  <conditionalFormatting sqref="N51">
    <cfRule type="expression" dxfId="1232" priority="1400">
      <formula>NOT(ISNUMBER(N$52))</formula>
    </cfRule>
    <cfRule type="expression" dxfId="1231" priority="1401">
      <formula>ISNUMBER(N$52)</formula>
    </cfRule>
  </conditionalFormatting>
  <conditionalFormatting sqref="B6">
    <cfRule type="expression" dxfId="1230" priority="1391">
      <formula>NOT(C6&lt;&gt;"N/A")</formula>
    </cfRule>
    <cfRule type="expression" dxfId="1229" priority="1392">
      <formula>C6&lt;&gt;"N/A"</formula>
    </cfRule>
  </conditionalFormatting>
  <conditionalFormatting sqref="B7">
    <cfRule type="expression" dxfId="1228" priority="1389">
      <formula>NOT(C7&lt;&gt;"N/A")</formula>
    </cfRule>
    <cfRule type="expression" dxfId="1227" priority="1390">
      <formula>C7&lt;&gt;"N/A"</formula>
    </cfRule>
  </conditionalFormatting>
  <conditionalFormatting sqref="B8">
    <cfRule type="expression" dxfId="1226" priority="1387">
      <formula>NOT(C8&lt;&gt;"N/A")</formula>
    </cfRule>
    <cfRule type="expression" dxfId="1225" priority="1388">
      <formula>C8&lt;&gt;"N/A"</formula>
    </cfRule>
  </conditionalFormatting>
  <conditionalFormatting sqref="B9">
    <cfRule type="expression" dxfId="1224" priority="1385">
      <formula>NOT(C9&lt;&gt;"N/A")</formula>
    </cfRule>
    <cfRule type="expression" dxfId="1223" priority="1386">
      <formula>C9&lt;&gt;"N/A"</formula>
    </cfRule>
  </conditionalFormatting>
  <conditionalFormatting sqref="E7">
    <cfRule type="expression" dxfId="1222" priority="1382">
      <formula>NOT(C7&lt;&gt;"N/A")</formula>
    </cfRule>
  </conditionalFormatting>
  <conditionalFormatting sqref="E8">
    <cfRule type="expression" dxfId="1221" priority="1380">
      <formula>NOT(C8&lt;&gt;"N/A")</formula>
    </cfRule>
  </conditionalFormatting>
  <conditionalFormatting sqref="E9">
    <cfRule type="expression" dxfId="1220" priority="1378">
      <formula>NOT(C9&lt;&gt;"N/A")</formula>
    </cfRule>
  </conditionalFormatting>
  <conditionalFormatting sqref="F6">
    <cfRule type="expression" dxfId="1219" priority="1374">
      <formula>NOT(C6&lt;&gt;"N/A")</formula>
    </cfRule>
    <cfRule type="expression" dxfId="1218" priority="1375">
      <formula>C6&lt;&gt;"N/A"</formula>
    </cfRule>
  </conditionalFormatting>
  <conditionalFormatting sqref="F7">
    <cfRule type="expression" dxfId="1217" priority="1372">
      <formula>NOT(C7&lt;&gt;"N/A")</formula>
    </cfRule>
    <cfRule type="expression" dxfId="1216" priority="1373">
      <formula>C7&lt;&gt;"N/A"</formula>
    </cfRule>
  </conditionalFormatting>
  <conditionalFormatting sqref="F8">
    <cfRule type="expression" dxfId="1215" priority="1370">
      <formula>NOT(C8&lt;&gt;"N/A")</formula>
    </cfRule>
    <cfRule type="expression" dxfId="1214" priority="1371">
      <formula>C8&lt;&gt;"N/A"</formula>
    </cfRule>
  </conditionalFormatting>
  <conditionalFormatting sqref="F9">
    <cfRule type="expression" dxfId="1213" priority="1368">
      <formula>NOT(C9&lt;&gt;"N/A")</formula>
    </cfRule>
    <cfRule type="expression" dxfId="1212" priority="1369">
      <formula>C9&lt;&gt;"N/A"</formula>
    </cfRule>
  </conditionalFormatting>
  <conditionalFormatting sqref="I6">
    <cfRule type="expression" dxfId="1211" priority="1366">
      <formula>NOT(C6&lt;&gt;"N/A")</formula>
    </cfRule>
    <cfRule type="expression" dxfId="1210" priority="1367">
      <formula>C6&lt;&gt;"N/A"</formula>
    </cfRule>
  </conditionalFormatting>
  <conditionalFormatting sqref="I7">
    <cfRule type="expression" dxfId="1209" priority="1364">
      <formula>NOT(C7&lt;&gt;"N/A")</formula>
    </cfRule>
    <cfRule type="expression" dxfId="1208" priority="1365">
      <formula>C7&lt;&gt;"N/A"</formula>
    </cfRule>
  </conditionalFormatting>
  <conditionalFormatting sqref="I8">
    <cfRule type="expression" dxfId="1207" priority="1362">
      <formula>NOT(C8&lt;&gt;"N/A")</formula>
    </cfRule>
    <cfRule type="expression" dxfId="1206" priority="1363">
      <formula>C8&lt;&gt;"N/A"</formula>
    </cfRule>
  </conditionalFormatting>
  <conditionalFormatting sqref="I9">
    <cfRule type="expression" dxfId="1205" priority="1360">
      <formula>NOT(C9&lt;&gt;"N/A")</formula>
    </cfRule>
    <cfRule type="expression" dxfId="1204" priority="1361">
      <formula>C9&lt;&gt;"N/A"</formula>
    </cfRule>
  </conditionalFormatting>
  <conditionalFormatting sqref="D7">
    <cfRule type="expression" dxfId="1203" priority="1060">
      <formula>NOT(C7&lt;&gt;"N/A")</formula>
    </cfRule>
    <cfRule type="expression" dxfId="1202" priority="1061">
      <formula>C7&lt;&gt;"N/A"</formula>
    </cfRule>
  </conditionalFormatting>
  <conditionalFormatting sqref="D8">
    <cfRule type="expression" dxfId="1201" priority="1058">
      <formula>NOT(C8&lt;&gt;"N/A")</formula>
    </cfRule>
    <cfRule type="expression" dxfId="1200" priority="1059">
      <formula>C8&lt;&gt;"N/A"</formula>
    </cfRule>
  </conditionalFormatting>
  <conditionalFormatting sqref="D9">
    <cfRule type="expression" dxfId="1199" priority="1056">
      <formula>NOT(C9&lt;&gt;"N/A")</formula>
    </cfRule>
    <cfRule type="expression" dxfId="1198" priority="1057">
      <formula>C9&lt;&gt;"N/A"</formula>
    </cfRule>
  </conditionalFormatting>
  <conditionalFormatting sqref="D31">
    <cfRule type="expression" dxfId="1197" priority="1054">
      <formula>NOT(ISNUMBER(D$30))</formula>
    </cfRule>
    <cfRule type="expression" dxfId="1196" priority="1055">
      <formula>ISNUMBER(D$30)</formula>
    </cfRule>
  </conditionalFormatting>
  <conditionalFormatting sqref="E31">
    <cfRule type="expression" dxfId="1195" priority="1052">
      <formula>NOT(ISNUMBER(E$30))</formula>
    </cfRule>
    <cfRule type="expression" dxfId="1194" priority="1053">
      <formula>ISNUMBER(E$30)</formula>
    </cfRule>
  </conditionalFormatting>
  <conditionalFormatting sqref="F31">
    <cfRule type="expression" dxfId="1193" priority="1050">
      <formula>NOT(ISNUMBER(F$30))</formula>
    </cfRule>
    <cfRule type="expression" dxfId="1192" priority="1051">
      <formula>ISNUMBER(F$30)</formula>
    </cfRule>
  </conditionalFormatting>
  <conditionalFormatting sqref="G31">
    <cfRule type="expression" dxfId="1191" priority="1048">
      <formula>NOT(ISNUMBER(G$30))</formula>
    </cfRule>
    <cfRule type="expression" dxfId="1190" priority="1049">
      <formula>ISNUMBER(G$30)</formula>
    </cfRule>
  </conditionalFormatting>
  <conditionalFormatting sqref="H31">
    <cfRule type="expression" dxfId="1189" priority="1046">
      <formula>NOT(ISNUMBER(H$30))</formula>
    </cfRule>
    <cfRule type="expression" dxfId="1188" priority="1047">
      <formula>ISNUMBER(H$30)</formula>
    </cfRule>
  </conditionalFormatting>
  <conditionalFormatting sqref="I31">
    <cfRule type="expression" dxfId="1187" priority="1044">
      <formula>NOT(ISNUMBER(I$30))</formula>
    </cfRule>
    <cfRule type="expression" dxfId="1186" priority="1045">
      <formula>ISNUMBER(I$30)</formula>
    </cfRule>
  </conditionalFormatting>
  <conditionalFormatting sqref="J31">
    <cfRule type="expression" dxfId="1185" priority="1042">
      <formula>NOT(ISNUMBER(J$30))</formula>
    </cfRule>
    <cfRule type="expression" dxfId="1184" priority="1043">
      <formula>ISNUMBER(J$30)</formula>
    </cfRule>
  </conditionalFormatting>
  <conditionalFormatting sqref="K31">
    <cfRule type="expression" dxfId="1183" priority="1040">
      <formula>NOT(ISNUMBER(K$30))</formula>
    </cfRule>
    <cfRule type="expression" dxfId="1182" priority="1041">
      <formula>ISNUMBER(K$30)</formula>
    </cfRule>
  </conditionalFormatting>
  <conditionalFormatting sqref="L31">
    <cfRule type="expression" dxfId="1181" priority="1038">
      <formula>NOT(ISNUMBER(L$30))</formula>
    </cfRule>
    <cfRule type="expression" dxfId="1180" priority="1039">
      <formula>ISNUMBER(L$30)</formula>
    </cfRule>
  </conditionalFormatting>
  <conditionalFormatting sqref="M31">
    <cfRule type="expression" dxfId="1179" priority="1036">
      <formula>NOT(ISNUMBER(M$30))</formula>
    </cfRule>
    <cfRule type="expression" dxfId="1178" priority="1037">
      <formula>ISNUMBER(M$30)</formula>
    </cfRule>
  </conditionalFormatting>
  <conditionalFormatting sqref="N31">
    <cfRule type="expression" dxfId="1177" priority="1034">
      <formula>NOT(ISNUMBER(N$30))</formula>
    </cfRule>
    <cfRule type="expression" dxfId="1176" priority="1035">
      <formula>ISNUMBER(N$30)</formula>
    </cfRule>
  </conditionalFormatting>
  <conditionalFormatting sqref="D37">
    <cfRule type="expression" dxfId="1175" priority="1032">
      <formula>NOT(ISNUMBER(D$30))</formula>
    </cfRule>
    <cfRule type="expression" dxfId="1174" priority="1033">
      <formula>ISNUMBER(D$30)</formula>
    </cfRule>
  </conditionalFormatting>
  <conditionalFormatting sqref="E37">
    <cfRule type="expression" dxfId="1173" priority="1030">
      <formula>NOT(ISNUMBER(E$30))</formula>
    </cfRule>
    <cfRule type="expression" dxfId="1172" priority="1031">
      <formula>ISNUMBER(E$30)</formula>
    </cfRule>
  </conditionalFormatting>
  <conditionalFormatting sqref="F37">
    <cfRule type="expression" dxfId="1171" priority="1028">
      <formula>NOT(ISNUMBER(F$30))</formula>
    </cfRule>
    <cfRule type="expression" dxfId="1170" priority="1029">
      <formula>ISNUMBER(F$30)</formula>
    </cfRule>
  </conditionalFormatting>
  <conditionalFormatting sqref="G37">
    <cfRule type="expression" dxfId="1169" priority="1026">
      <formula>NOT(ISNUMBER(G$30))</formula>
    </cfRule>
    <cfRule type="expression" dxfId="1168" priority="1027">
      <formula>ISNUMBER(G$30)</formula>
    </cfRule>
  </conditionalFormatting>
  <conditionalFormatting sqref="H37">
    <cfRule type="expression" dxfId="1167" priority="1024">
      <formula>NOT(ISNUMBER(H$30))</formula>
    </cfRule>
    <cfRule type="expression" dxfId="1166" priority="1025">
      <formula>ISNUMBER(H$30)</formula>
    </cfRule>
  </conditionalFormatting>
  <conditionalFormatting sqref="I37">
    <cfRule type="expression" dxfId="1165" priority="1022">
      <formula>NOT(ISNUMBER(I$30))</formula>
    </cfRule>
    <cfRule type="expression" dxfId="1164" priority="1023">
      <formula>ISNUMBER(I$30)</formula>
    </cfRule>
  </conditionalFormatting>
  <conditionalFormatting sqref="K37">
    <cfRule type="expression" dxfId="1163" priority="1018">
      <formula>NOT(ISNUMBER(K$30))</formula>
    </cfRule>
    <cfRule type="expression" dxfId="1162" priority="1019">
      <formula>ISNUMBER(K$30)</formula>
    </cfRule>
  </conditionalFormatting>
  <conditionalFormatting sqref="L37">
    <cfRule type="expression" dxfId="1161" priority="1016">
      <formula>NOT(ISNUMBER(L$30))</formula>
    </cfRule>
    <cfRule type="expression" dxfId="1160" priority="1017">
      <formula>ISNUMBER(L$30)</formula>
    </cfRule>
  </conditionalFormatting>
  <conditionalFormatting sqref="M37">
    <cfRule type="expression" dxfId="1159" priority="1014">
      <formula>NOT(ISNUMBER(M$30))</formula>
    </cfRule>
    <cfRule type="expression" dxfId="1158" priority="1015">
      <formula>ISNUMBER(M$30)</formula>
    </cfRule>
  </conditionalFormatting>
  <conditionalFormatting sqref="N37">
    <cfRule type="expression" dxfId="1157" priority="1012">
      <formula>NOT(ISNUMBER(N$30))</formula>
    </cfRule>
    <cfRule type="expression" dxfId="1156" priority="1013">
      <formula>ISNUMBER(N$30)</formula>
    </cfRule>
  </conditionalFormatting>
  <conditionalFormatting sqref="H32">
    <cfRule type="expression" dxfId="1155" priority="982">
      <formula>NOT(ISNUMBER(H$30))</formula>
    </cfRule>
    <cfRule type="expression" dxfId="1154" priority="983">
      <formula>IF(OR($C6="N/A",NOT(ISNUMBER($G6)),NOT(ISNUMBER($H6))),TRUE,OR(H$29&lt;YEAR($G6),H$29&gt;YEAR($H6)))</formula>
    </cfRule>
    <cfRule type="expression" dxfId="1153" priority="984">
      <formula>AND(H$29&gt;=YEAR($G6),H$29&lt;=YEAR($H6))</formula>
    </cfRule>
  </conditionalFormatting>
  <conditionalFormatting sqref="D38">
    <cfRule type="expression" dxfId="1152" priority="961">
      <formula>NOT(ISNUMBER(D$30))</formula>
    </cfRule>
    <cfRule type="expression" dxfId="1151" priority="962">
      <formula>IF(OR($C6="N/A",NOT(ISNUMBER($G6)),NOT(ISNUMBER($H6))),TRUE,OR(D$29&lt;YEAR($G6),D$29&gt;YEAR($H6)))</formula>
    </cfRule>
    <cfRule type="expression" dxfId="1150" priority="963">
      <formula>AND(D$29&gt;=YEAR($G6),D$29&lt;=YEAR($H6))</formula>
    </cfRule>
  </conditionalFormatting>
  <conditionalFormatting sqref="G12">
    <cfRule type="expression" dxfId="1149" priority="732">
      <formula>OR(NOT(ISNUMBER($G$12)),NOT(ISNUMBER($H$12)))</formula>
    </cfRule>
  </conditionalFormatting>
  <conditionalFormatting sqref="H12">
    <cfRule type="expression" dxfId="1148" priority="729">
      <formula>OR(NOT(ISNUMBER($G$12)),NOT(ISNUMBER($H$12)))</formula>
    </cfRule>
  </conditionalFormatting>
  <conditionalFormatting sqref="F12">
    <cfRule type="expression" dxfId="1147" priority="728">
      <formula>OR(NOT(ISNUMBER($G$12)),NOT(ISNUMBER($H$12)))</formula>
    </cfRule>
  </conditionalFormatting>
  <conditionalFormatting sqref="D12">
    <cfRule type="expression" dxfId="1146" priority="727">
      <formula>OR(NOT(ISNUMBER($G$12)),NOT(ISNUMBER($H$12)))</formula>
    </cfRule>
  </conditionalFormatting>
  <conditionalFormatting sqref="I12">
    <cfRule type="expression" dxfId="1145" priority="726">
      <formula>OR(NOT(ISNUMBER($G$12)),NOT(ISNUMBER($H$12)),AND(ISNUMBER(I12),I12&gt;120))</formula>
    </cfRule>
  </conditionalFormatting>
  <conditionalFormatting sqref="D54:D56">
    <cfRule type="expression" dxfId="1144" priority="723">
      <formula>NOT(ISNUMBER(D$52))</formula>
    </cfRule>
    <cfRule type="expression" dxfId="1143" priority="2500">
      <formula>OR(NOT(ISNUMBER($G$14)),NOT(ISNUMBER($H$14)),$G$14&gt;$H$14)</formula>
    </cfRule>
    <cfRule type="expression" dxfId="1142" priority="2501">
      <formula>ISNUMBER(D$52)</formula>
    </cfRule>
  </conditionalFormatting>
  <conditionalFormatting sqref="D58:D60">
    <cfRule type="expression" dxfId="1141" priority="645">
      <formula>NOT(ISNUMBER(D$52))</formula>
    </cfRule>
    <cfRule type="expression" dxfId="1140" priority="646">
      <formula>OR(NOT(ISNUMBER($G$14)),NOT(ISNUMBER($H$14)),$G$14&gt;$H$14)</formula>
    </cfRule>
    <cfRule type="expression" dxfId="1139" priority="647">
      <formula>ISNUMBER(D$52)</formula>
    </cfRule>
  </conditionalFormatting>
  <conditionalFormatting sqref="D62:D64">
    <cfRule type="expression" dxfId="1138" priority="612">
      <formula>NOT(ISNUMBER(D$52))</formula>
    </cfRule>
    <cfRule type="expression" dxfId="1137" priority="613">
      <formula>OR(NOT(ISNUMBER($G$14)),NOT(ISNUMBER($H$14)),$G$14&gt;$H$14)</formula>
    </cfRule>
    <cfRule type="expression" dxfId="1136" priority="614">
      <formula>ISNUMBER(D$52)</formula>
    </cfRule>
  </conditionalFormatting>
  <conditionalFormatting sqref="D66:D68">
    <cfRule type="expression" dxfId="1135" priority="489">
      <formula>NOT(ISNUMBER(D$52))</formula>
    </cfRule>
    <cfRule type="expression" dxfId="1134" priority="490">
      <formula>OR(NOT(ISNUMBER($G$14)),NOT(ISNUMBER($H$14)),$G$14&gt;$H$14)</formula>
    </cfRule>
  </conditionalFormatting>
  <conditionalFormatting sqref="E66:E68">
    <cfRule type="expression" dxfId="1133" priority="487">
      <formula>NOT(ISNUMBER(E$52))</formula>
    </cfRule>
    <cfRule type="expression" dxfId="1132" priority="488">
      <formula>OR(NOT(ISNUMBER($G$14)),NOT(ISNUMBER($H$14)),$G$14&gt;$H$14)</formula>
    </cfRule>
  </conditionalFormatting>
  <conditionalFormatting sqref="F66:F68">
    <cfRule type="expression" dxfId="1131" priority="485">
      <formula>NOT(ISNUMBER(F$52))</formula>
    </cfRule>
    <cfRule type="expression" dxfId="1130" priority="486">
      <formula>OR(NOT(ISNUMBER($G$14)),NOT(ISNUMBER($H$14)),$G$14&gt;$H$14)</formula>
    </cfRule>
  </conditionalFormatting>
  <conditionalFormatting sqref="G66:G68">
    <cfRule type="expression" dxfId="1129" priority="483">
      <formula>NOT(ISNUMBER(G$52))</formula>
    </cfRule>
    <cfRule type="expression" dxfId="1128" priority="484">
      <formula>OR(NOT(ISNUMBER($G$14)),NOT(ISNUMBER($H$14)),$G$14&gt;$H$14)</formula>
    </cfRule>
  </conditionalFormatting>
  <conditionalFormatting sqref="H66:H68">
    <cfRule type="expression" dxfId="1127" priority="481">
      <formula>NOT(ISNUMBER(H$52))</formula>
    </cfRule>
    <cfRule type="expression" dxfId="1126" priority="482">
      <formula>OR(NOT(ISNUMBER($G$14)),NOT(ISNUMBER($H$14)),$G$14&gt;$H$14)</formula>
    </cfRule>
  </conditionalFormatting>
  <conditionalFormatting sqref="I66:I68">
    <cfRule type="expression" dxfId="1125" priority="477">
      <formula>NOT(ISNUMBER(I$52))</formula>
    </cfRule>
    <cfRule type="expression" dxfId="1124" priority="478">
      <formula>OR(NOT(ISNUMBER($G$14)),NOT(ISNUMBER($H$14)),$G$14&gt;$H$14)</formula>
    </cfRule>
  </conditionalFormatting>
  <conditionalFormatting sqref="J66:J68">
    <cfRule type="expression" dxfId="1123" priority="475">
      <formula>NOT(ISNUMBER(J$52))</formula>
    </cfRule>
    <cfRule type="expression" dxfId="1122" priority="476">
      <formula>OR(NOT(ISNUMBER($G$14)),NOT(ISNUMBER($H$14)),$G$14&gt;$H$14)</formula>
    </cfRule>
  </conditionalFormatting>
  <conditionalFormatting sqref="K66:K68">
    <cfRule type="expression" dxfId="1121" priority="473">
      <formula>NOT(ISNUMBER(K$52))</formula>
    </cfRule>
    <cfRule type="expression" dxfId="1120" priority="474">
      <formula>OR(NOT(ISNUMBER($G$14)),NOT(ISNUMBER($H$14)),$G$14&gt;$H$14)</formula>
    </cfRule>
  </conditionalFormatting>
  <conditionalFormatting sqref="L66:L68">
    <cfRule type="expression" dxfId="1119" priority="471">
      <formula>NOT(ISNUMBER(L$52))</formula>
    </cfRule>
    <cfRule type="expression" dxfId="1118" priority="472">
      <formula>OR(NOT(ISNUMBER($G$14)),NOT(ISNUMBER($H$14)),$G$14&gt;$H$14)</formula>
    </cfRule>
  </conditionalFormatting>
  <conditionalFormatting sqref="M66:M68">
    <cfRule type="expression" dxfId="1117" priority="469">
      <formula>NOT(ISNUMBER(M$52))</formula>
    </cfRule>
    <cfRule type="expression" dxfId="1116" priority="470">
      <formula>OR(NOT(ISNUMBER($G$14)),NOT(ISNUMBER($H$14)),$G$14&gt;$H$14)</formula>
    </cfRule>
  </conditionalFormatting>
  <conditionalFormatting sqref="N66:N68">
    <cfRule type="expression" dxfId="1115" priority="467">
      <formula>NOT(ISNUMBER(N$52))</formula>
    </cfRule>
    <cfRule type="expression" dxfId="1114" priority="468">
      <formula>OR(NOT(ISNUMBER($G$14)),NOT(ISNUMBER($H$14)),$G$14&gt;$H$14)</formula>
    </cfRule>
  </conditionalFormatting>
  <conditionalFormatting sqref="D70:D72">
    <cfRule type="expression" dxfId="1113" priority="465">
      <formula>NOT(ISNUMBER(D$52))</formula>
    </cfRule>
    <cfRule type="expression" dxfId="1112" priority="466">
      <formula>OR(NOT(ISNUMBER($G$14)),NOT(ISNUMBER($H$14)),$G$14&gt;$H$14)</formula>
    </cfRule>
  </conditionalFormatting>
  <conditionalFormatting sqref="E70:E72">
    <cfRule type="expression" dxfId="1111" priority="463">
      <formula>NOT(ISNUMBER(E$52))</formula>
    </cfRule>
    <cfRule type="expression" dxfId="1110" priority="464">
      <formula>OR(NOT(ISNUMBER($G$14)),NOT(ISNUMBER($H$14)),$G$14&gt;$H$14)</formula>
    </cfRule>
  </conditionalFormatting>
  <conditionalFormatting sqref="F70:F72">
    <cfRule type="expression" dxfId="1109" priority="461">
      <formula>NOT(ISNUMBER(F$52))</formula>
    </cfRule>
    <cfRule type="expression" dxfId="1108" priority="462">
      <formula>OR(NOT(ISNUMBER($G$14)),NOT(ISNUMBER($H$14)),$G$14&gt;$H$14)</formula>
    </cfRule>
  </conditionalFormatting>
  <conditionalFormatting sqref="G70:G72">
    <cfRule type="expression" dxfId="1107" priority="459">
      <formula>NOT(ISNUMBER(G$52))</formula>
    </cfRule>
    <cfRule type="expression" dxfId="1106" priority="460">
      <formula>OR(NOT(ISNUMBER($G$14)),NOT(ISNUMBER($H$14)),$G$14&gt;$H$14)</formula>
    </cfRule>
  </conditionalFormatting>
  <conditionalFormatting sqref="H70:H72">
    <cfRule type="expression" dxfId="1105" priority="457">
      <formula>NOT(ISNUMBER(H$52))</formula>
    </cfRule>
    <cfRule type="expression" dxfId="1104" priority="458">
      <formula>OR(NOT(ISNUMBER($G$14)),NOT(ISNUMBER($H$14)),$G$14&gt;$H$14)</formula>
    </cfRule>
  </conditionalFormatting>
  <conditionalFormatting sqref="I70:I72">
    <cfRule type="expression" dxfId="1103" priority="455">
      <formula>NOT(ISNUMBER(I$52))</formula>
    </cfRule>
    <cfRule type="expression" dxfId="1102" priority="456">
      <formula>OR(NOT(ISNUMBER($G$14)),NOT(ISNUMBER($H$14)),$G$14&gt;$H$14)</formula>
    </cfRule>
  </conditionalFormatting>
  <conditionalFormatting sqref="J70:J72">
    <cfRule type="expression" dxfId="1101" priority="453">
      <formula>NOT(ISNUMBER(J$52))</formula>
    </cfRule>
    <cfRule type="expression" dxfId="1100" priority="454">
      <formula>OR(NOT(ISNUMBER($G$14)),NOT(ISNUMBER($H$14)),$G$14&gt;$H$14)</formula>
    </cfRule>
  </conditionalFormatting>
  <conditionalFormatting sqref="K70:K72">
    <cfRule type="expression" dxfId="1099" priority="451">
      <formula>NOT(ISNUMBER(K$52))</formula>
    </cfRule>
    <cfRule type="expression" dxfId="1098" priority="452">
      <formula>OR(NOT(ISNUMBER($G$14)),NOT(ISNUMBER($H$14)),$G$14&gt;$H$14)</formula>
    </cfRule>
  </conditionalFormatting>
  <conditionalFormatting sqref="L70:L72">
    <cfRule type="expression" dxfId="1097" priority="449">
      <formula>NOT(ISNUMBER(L$52))</formula>
    </cfRule>
    <cfRule type="expression" dxfId="1096" priority="450">
      <formula>OR(NOT(ISNUMBER($G$14)),NOT(ISNUMBER($H$14)),$G$14&gt;$H$14)</formula>
    </cfRule>
  </conditionalFormatting>
  <conditionalFormatting sqref="M70:M72">
    <cfRule type="expression" dxfId="1095" priority="447">
      <formula>NOT(ISNUMBER(M$52))</formula>
    </cfRule>
    <cfRule type="expression" dxfId="1094" priority="448">
      <formula>OR(NOT(ISNUMBER($G$14)),NOT(ISNUMBER($H$14)),$G$14&gt;$H$14)</formula>
    </cfRule>
  </conditionalFormatting>
  <conditionalFormatting sqref="N70:N72">
    <cfRule type="expression" dxfId="1093" priority="445">
      <formula>NOT(ISNUMBER(N$52))</formula>
    </cfRule>
    <cfRule type="expression" dxfId="1092" priority="446">
      <formula>OR(NOT(ISNUMBER($G$14)),NOT(ISNUMBER($H$14)),$G$14&gt;$H$14)</formula>
    </cfRule>
  </conditionalFormatting>
  <conditionalFormatting sqref="D74:D76">
    <cfRule type="expression" dxfId="1091" priority="443">
      <formula>NOT(ISNUMBER(D$52))</formula>
    </cfRule>
    <cfRule type="expression" dxfId="1090" priority="444">
      <formula>OR(NOT(ISNUMBER($G$14)),NOT(ISNUMBER($H$14)),$G$14&gt;$H$14)</formula>
    </cfRule>
  </conditionalFormatting>
  <conditionalFormatting sqref="E74:E76">
    <cfRule type="expression" dxfId="1089" priority="441">
      <formula>NOT(ISNUMBER(E$52))</formula>
    </cfRule>
    <cfRule type="expression" dxfId="1088" priority="442">
      <formula>OR(NOT(ISNUMBER($G$14)),NOT(ISNUMBER($H$14)),$G$14&gt;$H$14)</formula>
    </cfRule>
  </conditionalFormatting>
  <conditionalFormatting sqref="F74:F76">
    <cfRule type="expression" dxfId="1087" priority="439">
      <formula>NOT(ISNUMBER(F$52))</formula>
    </cfRule>
    <cfRule type="expression" dxfId="1086" priority="440">
      <formula>OR(NOT(ISNUMBER($G$14)),NOT(ISNUMBER($H$14)),$G$14&gt;$H$14)</formula>
    </cfRule>
  </conditionalFormatting>
  <conditionalFormatting sqref="G74:G76">
    <cfRule type="expression" dxfId="1085" priority="437">
      <formula>NOT(ISNUMBER(G$52))</formula>
    </cfRule>
    <cfRule type="expression" dxfId="1084" priority="438">
      <formula>OR(NOT(ISNUMBER($G$14)),NOT(ISNUMBER($H$14)),$G$14&gt;$H$14)</formula>
    </cfRule>
  </conditionalFormatting>
  <conditionalFormatting sqref="H74:H76">
    <cfRule type="expression" dxfId="1083" priority="435">
      <formula>NOT(ISNUMBER(H$52))</formula>
    </cfRule>
    <cfRule type="expression" dxfId="1082" priority="436">
      <formula>OR(NOT(ISNUMBER($G$14)),NOT(ISNUMBER($H$14)),$G$14&gt;$H$14)</formula>
    </cfRule>
  </conditionalFormatting>
  <conditionalFormatting sqref="I74:I76">
    <cfRule type="expression" dxfId="1081" priority="433">
      <formula>NOT(ISNUMBER(I$52))</formula>
    </cfRule>
    <cfRule type="expression" dxfId="1080" priority="434">
      <formula>OR(NOT(ISNUMBER($G$14)),NOT(ISNUMBER($H$14)),$G$14&gt;$H$14)</formula>
    </cfRule>
  </conditionalFormatting>
  <conditionalFormatting sqref="J74:J76">
    <cfRule type="expression" dxfId="1079" priority="431">
      <formula>NOT(ISNUMBER(J$52))</formula>
    </cfRule>
    <cfRule type="expression" dxfId="1078" priority="432">
      <formula>OR(NOT(ISNUMBER($G$14)),NOT(ISNUMBER($H$14)),$G$14&gt;$H$14)</formula>
    </cfRule>
  </conditionalFormatting>
  <conditionalFormatting sqref="K74:K76">
    <cfRule type="expression" dxfId="1077" priority="429">
      <formula>NOT(ISNUMBER(K$52))</formula>
    </cfRule>
    <cfRule type="expression" dxfId="1076" priority="430">
      <formula>OR(NOT(ISNUMBER($G$14)),NOT(ISNUMBER($H$14)),$G$14&gt;$H$14)</formula>
    </cfRule>
  </conditionalFormatting>
  <conditionalFormatting sqref="L74:L76">
    <cfRule type="expression" dxfId="1075" priority="427">
      <formula>NOT(ISNUMBER(L$52))</formula>
    </cfRule>
    <cfRule type="expression" dxfId="1074" priority="428">
      <formula>OR(NOT(ISNUMBER($G$14)),NOT(ISNUMBER($H$14)),$G$14&gt;$H$14)</formula>
    </cfRule>
  </conditionalFormatting>
  <conditionalFormatting sqref="M74:M76">
    <cfRule type="expression" dxfId="1073" priority="425">
      <formula>NOT(ISNUMBER(M$52))</formula>
    </cfRule>
    <cfRule type="expression" dxfId="1072" priority="426">
      <formula>OR(NOT(ISNUMBER($G$14)),NOT(ISNUMBER($H$14)),$G$14&gt;$H$14)</formula>
    </cfRule>
  </conditionalFormatting>
  <conditionalFormatting sqref="N74:N76">
    <cfRule type="expression" dxfId="1071" priority="423">
      <formula>NOT(ISNUMBER(N$52))</formula>
    </cfRule>
    <cfRule type="expression" dxfId="1070" priority="424">
      <formula>OR(NOT(ISNUMBER($G$14)),NOT(ISNUMBER($H$14)),$G$14&gt;$H$14)</formula>
    </cfRule>
  </conditionalFormatting>
  <conditionalFormatting sqref="D78:D80">
    <cfRule type="expression" dxfId="1069" priority="421">
      <formula>NOT(ISNUMBER(D$52))</formula>
    </cfRule>
    <cfRule type="expression" dxfId="1068" priority="422">
      <formula>OR(NOT(ISNUMBER($G$14)),NOT(ISNUMBER($H$14)),$G$14&gt;$H$14)</formula>
    </cfRule>
  </conditionalFormatting>
  <conditionalFormatting sqref="E78:E80">
    <cfRule type="expression" dxfId="1067" priority="419">
      <formula>NOT(ISNUMBER(E$52))</formula>
    </cfRule>
    <cfRule type="expression" dxfId="1066" priority="420">
      <formula>OR(NOT(ISNUMBER($G$14)),NOT(ISNUMBER($H$14)),$G$14&gt;$H$14)</formula>
    </cfRule>
  </conditionalFormatting>
  <conditionalFormatting sqref="F78:F80">
    <cfRule type="expression" dxfId="1065" priority="417">
      <formula>NOT(ISNUMBER(F$52))</formula>
    </cfRule>
    <cfRule type="expression" dxfId="1064" priority="418">
      <formula>OR(NOT(ISNUMBER($G$14)),NOT(ISNUMBER($H$14)),$G$14&gt;$H$14)</formula>
    </cfRule>
  </conditionalFormatting>
  <conditionalFormatting sqref="G78:G80">
    <cfRule type="expression" dxfId="1063" priority="415">
      <formula>NOT(ISNUMBER(G$52))</formula>
    </cfRule>
    <cfRule type="expression" dxfId="1062" priority="416">
      <formula>OR(NOT(ISNUMBER($G$14)),NOT(ISNUMBER($H$14)),$G$14&gt;$H$14)</formula>
    </cfRule>
  </conditionalFormatting>
  <conditionalFormatting sqref="H78:H80">
    <cfRule type="expression" dxfId="1061" priority="413">
      <formula>NOT(ISNUMBER(H$52))</formula>
    </cfRule>
    <cfRule type="expression" dxfId="1060" priority="414">
      <formula>OR(NOT(ISNUMBER($G$14)),NOT(ISNUMBER($H$14)),$G$14&gt;$H$14)</formula>
    </cfRule>
  </conditionalFormatting>
  <conditionalFormatting sqref="I78:I80">
    <cfRule type="expression" dxfId="1059" priority="411">
      <formula>NOT(ISNUMBER(I$52))</formula>
    </cfRule>
    <cfRule type="expression" dxfId="1058" priority="412">
      <formula>OR(NOT(ISNUMBER($G$14)),NOT(ISNUMBER($H$14)),$G$14&gt;$H$14)</formula>
    </cfRule>
  </conditionalFormatting>
  <conditionalFormatting sqref="J78:J80">
    <cfRule type="expression" dxfId="1057" priority="409">
      <formula>NOT(ISNUMBER(J$52))</formula>
    </cfRule>
    <cfRule type="expression" dxfId="1056" priority="410">
      <formula>OR(NOT(ISNUMBER($G$14)),NOT(ISNUMBER($H$14)),$G$14&gt;$H$14)</formula>
    </cfRule>
  </conditionalFormatting>
  <conditionalFormatting sqref="K78:K80">
    <cfRule type="expression" dxfId="1055" priority="407">
      <formula>NOT(ISNUMBER(K$52))</formula>
    </cfRule>
    <cfRule type="expression" dxfId="1054" priority="408">
      <formula>OR(NOT(ISNUMBER($G$14)),NOT(ISNUMBER($H$14)),$G$14&gt;$H$14)</formula>
    </cfRule>
  </conditionalFormatting>
  <conditionalFormatting sqref="L78:L80">
    <cfRule type="expression" dxfId="1053" priority="405">
      <formula>NOT(ISNUMBER(L$52))</formula>
    </cfRule>
    <cfRule type="expression" dxfId="1052" priority="406">
      <formula>OR(NOT(ISNUMBER($G$14)),NOT(ISNUMBER($H$14)),$G$14&gt;$H$14)</formula>
    </cfRule>
  </conditionalFormatting>
  <conditionalFormatting sqref="M78:M80">
    <cfRule type="expression" dxfId="1051" priority="403">
      <formula>NOT(ISNUMBER(M$52))</formula>
    </cfRule>
    <cfRule type="expression" dxfId="1050" priority="404">
      <formula>OR(NOT(ISNUMBER($G$14)),NOT(ISNUMBER($H$14)),$G$14&gt;$H$14)</formula>
    </cfRule>
  </conditionalFormatting>
  <conditionalFormatting sqref="N78:N80">
    <cfRule type="expression" dxfId="1049" priority="401">
      <formula>NOT(ISNUMBER(N$52))</formula>
    </cfRule>
    <cfRule type="expression" dxfId="1048" priority="402">
      <formula>OR(NOT(ISNUMBER($G$14)),NOT(ISNUMBER($H$14)),$G$14&gt;$H$14)</formula>
    </cfRule>
  </conditionalFormatting>
  <conditionalFormatting sqref="H6">
    <cfRule type="expression" dxfId="1047" priority="380">
      <formula>NOT($C6&lt;&gt;"N/A")</formula>
    </cfRule>
    <cfRule type="expression" dxfId="1046" priority="381">
      <formula>AND($C6&lt;&gt;"N/A",ISNUMBER($H6),AND(ISNUMBER($G6),$G6&lt;$H6))</formula>
    </cfRule>
    <cfRule type="expression" dxfId="1045" priority="382">
      <formula>OR(NOT(ISNUMBER($H6)),AND(ISNUMBER($G6),ISNUMBER($H6),$H6&lt;$G6))</formula>
    </cfRule>
  </conditionalFormatting>
  <conditionalFormatting sqref="G7">
    <cfRule type="expression" dxfId="1044" priority="377">
      <formula>NOT($C7&lt;&gt;"N/A")</formula>
    </cfRule>
    <cfRule type="expression" dxfId="1043" priority="378">
      <formula>AND($C7&lt;&gt;"N/A",ISNUMBER($G7),AND(ISNUMBER($H7),$G7&lt;$H7))</formula>
    </cfRule>
    <cfRule type="expression" dxfId="1042" priority="379">
      <formula>OR(NOT(ISNUMBER($G7)),AND(ISNUMBER($G7),ISNUMBER($H7),$H7&lt;$G7))</formula>
    </cfRule>
  </conditionalFormatting>
  <conditionalFormatting sqref="G8">
    <cfRule type="expression" dxfId="1041" priority="374">
      <formula>NOT($C8&lt;&gt;"N/A")</formula>
    </cfRule>
    <cfRule type="expression" dxfId="1040" priority="375">
      <formula>AND($C8&lt;&gt;"N/A",ISNUMBER($G8),AND(ISNUMBER($H8),$G8&lt;$H8))</formula>
    </cfRule>
    <cfRule type="expression" dxfId="1039" priority="376">
      <formula>OR(NOT(ISNUMBER($G8)),AND(ISNUMBER($G8),ISNUMBER($H8),$H8&lt;$G8))</formula>
    </cfRule>
  </conditionalFormatting>
  <conditionalFormatting sqref="G9">
    <cfRule type="expression" dxfId="1038" priority="371">
      <formula>NOT($C9&lt;&gt;"N/A")</formula>
    </cfRule>
    <cfRule type="expression" dxfId="1037" priority="372">
      <formula>AND($C9&lt;&gt;"N/A",ISNUMBER($G9),AND(ISNUMBER($H9),$G9&lt;$H9))</formula>
    </cfRule>
    <cfRule type="expression" dxfId="1036" priority="373">
      <formula>OR(NOT(ISNUMBER($G9)),AND(ISNUMBER($G9),ISNUMBER($H9),$H9&lt;$G9))</formula>
    </cfRule>
  </conditionalFormatting>
  <conditionalFormatting sqref="H7">
    <cfRule type="expression" dxfId="1035" priority="368">
      <formula>NOT($C7&lt;&gt;"N/A")</formula>
    </cfRule>
    <cfRule type="expression" dxfId="1034" priority="369">
      <formula>AND($C7&lt;&gt;"N/A",ISNUMBER($H7),AND(ISNUMBER($G7),$G7&lt;$H7))</formula>
    </cfRule>
    <cfRule type="expression" dxfId="1033" priority="370">
      <formula>OR(NOT(ISNUMBER($H7)),AND(ISNUMBER($G7),ISNUMBER($H7),$H7&lt;$G7))</formula>
    </cfRule>
  </conditionalFormatting>
  <conditionalFormatting sqref="H8">
    <cfRule type="expression" dxfId="1032" priority="365">
      <formula>NOT($C8&lt;&gt;"N/A")</formula>
    </cfRule>
    <cfRule type="expression" dxfId="1031" priority="366">
      <formula>AND($C8&lt;&gt;"N/A",ISNUMBER($H8),AND(ISNUMBER($G8),$G8&lt;$H8))</formula>
    </cfRule>
    <cfRule type="expression" dxfId="1030" priority="367">
      <formula>OR(NOT(ISNUMBER($H8)),AND(ISNUMBER($G8),ISNUMBER($H8),$H8&lt;$G8))</formula>
    </cfRule>
  </conditionalFormatting>
  <conditionalFormatting sqref="H9">
    <cfRule type="expression" dxfId="1029" priority="362">
      <formula>NOT($C9&lt;&gt;"N/A")</formula>
    </cfRule>
    <cfRule type="expression" dxfId="1028" priority="363">
      <formula>AND($C9&lt;&gt;"N/A",ISNUMBER($H9),AND(ISNUMBER($G9),$G9&lt;$H9))</formula>
    </cfRule>
    <cfRule type="expression" dxfId="1027" priority="364">
      <formula>OR(NOT(ISNUMBER($H9)),AND(ISNUMBER($G9),ISNUMBER($H9),$H9&lt;$G9))</formula>
    </cfRule>
  </conditionalFormatting>
  <conditionalFormatting sqref="D32">
    <cfRule type="expression" dxfId="1026" priority="359">
      <formula>NOT(ISNUMBER(D$30))</formula>
    </cfRule>
    <cfRule type="expression" dxfId="1025" priority="360">
      <formula>IF(OR($C6="N/A",NOT(ISNUMBER($G6)),NOT(ISNUMBER($H6))),TRUE,OR(D$29&lt;YEAR($G6),D$29&gt;YEAR($H6)))</formula>
    </cfRule>
    <cfRule type="expression" dxfId="1024" priority="361">
      <formula>AND(D$29&gt;=YEAR($G6),D$29&lt;=YEAR($H6))</formula>
    </cfRule>
  </conditionalFormatting>
  <conditionalFormatting sqref="E32">
    <cfRule type="expression" dxfId="1023" priority="356">
      <formula>NOT(ISNUMBER(E$30))</formula>
    </cfRule>
    <cfRule type="expression" dxfId="1022" priority="357">
      <formula>IF(OR($C6="N/A",NOT(ISNUMBER($G6)),NOT(ISNUMBER($H6))),TRUE,OR(E$29&lt;YEAR($G6),E$29&gt;YEAR($H6)))</formula>
    </cfRule>
    <cfRule type="expression" dxfId="1021" priority="358">
      <formula>AND(E$29&gt;=YEAR($G6),E$29&lt;=YEAR($H6))</formula>
    </cfRule>
  </conditionalFormatting>
  <conditionalFormatting sqref="F32">
    <cfRule type="expression" dxfId="1020" priority="353">
      <formula>NOT(ISNUMBER(F$30))</formula>
    </cfRule>
    <cfRule type="expression" dxfId="1019" priority="354">
      <formula>IF(OR($C6="N/A",NOT(ISNUMBER($G6)),NOT(ISNUMBER($H6))),TRUE,OR(F$29&lt;YEAR($G6),F$29&gt;YEAR($H6)))</formula>
    </cfRule>
    <cfRule type="expression" dxfId="1018" priority="355">
      <formula>AND(F$29&gt;=YEAR($G6),F$29&lt;=YEAR($H6))</formula>
    </cfRule>
  </conditionalFormatting>
  <conditionalFormatting sqref="G32">
    <cfRule type="expression" dxfId="1017" priority="350">
      <formula>NOT(ISNUMBER(G$30))</formula>
    </cfRule>
    <cfRule type="expression" dxfId="1016" priority="351">
      <formula>IF(OR($C6="N/A",NOT(ISNUMBER($G6)),NOT(ISNUMBER($H6))),TRUE,OR(G$29&lt;YEAR($G6),G$29&gt;YEAR($H6)))</formula>
    </cfRule>
    <cfRule type="expression" dxfId="1015" priority="352">
      <formula>AND(G$29&gt;=YEAR($G6),G$29&lt;=YEAR($H6))</formula>
    </cfRule>
  </conditionalFormatting>
  <conditionalFormatting sqref="I32">
    <cfRule type="expression" dxfId="1014" priority="347">
      <formula>NOT(ISNUMBER(I$30))</formula>
    </cfRule>
    <cfRule type="expression" dxfId="1013" priority="348">
      <formula>IF(OR($C6="N/A",NOT(ISNUMBER($G6)),NOT(ISNUMBER($H6))),TRUE,OR(I$29&lt;YEAR($G6),I$29&gt;YEAR($H6)))</formula>
    </cfRule>
    <cfRule type="expression" dxfId="1012" priority="349">
      <formula>AND(I$29&gt;=YEAR($G6),I$29&lt;=YEAR($H6))</formula>
    </cfRule>
  </conditionalFormatting>
  <conditionalFormatting sqref="J32">
    <cfRule type="expression" dxfId="1011" priority="344">
      <formula>NOT(ISNUMBER(J$30))</formula>
    </cfRule>
    <cfRule type="expression" dxfId="1010" priority="345">
      <formula>IF(OR($C6="N/A",NOT(ISNUMBER($G6)),NOT(ISNUMBER($H6))),TRUE,OR(J$29&lt;YEAR($G6),J$29&gt;YEAR($H6)))</formula>
    </cfRule>
    <cfRule type="expression" dxfId="1009" priority="346">
      <formula>AND(J$29&gt;=YEAR($G6),J$29&lt;=YEAR($H6))</formula>
    </cfRule>
  </conditionalFormatting>
  <conditionalFormatting sqref="K32">
    <cfRule type="expression" dxfId="1008" priority="341">
      <formula>NOT(ISNUMBER(K$30))</formula>
    </cfRule>
    <cfRule type="expression" dxfId="1007" priority="342">
      <formula>IF(OR($C6="N/A",NOT(ISNUMBER($G6)),NOT(ISNUMBER($H6))),TRUE,OR(K$29&lt;YEAR($G6),K$29&gt;YEAR($H6)))</formula>
    </cfRule>
    <cfRule type="expression" dxfId="1006" priority="343">
      <formula>AND(K$29&gt;=YEAR($G6),K$29&lt;=YEAR($H6))</formula>
    </cfRule>
  </conditionalFormatting>
  <conditionalFormatting sqref="L32">
    <cfRule type="expression" dxfId="1005" priority="338">
      <formula>NOT(ISNUMBER(L$30))</formula>
    </cfRule>
    <cfRule type="expression" dxfId="1004" priority="339">
      <formula>IF(OR($C6="N/A",NOT(ISNUMBER($G6)),NOT(ISNUMBER($H6))),TRUE,OR(L$29&lt;YEAR($G6),L$29&gt;YEAR($H6)))</formula>
    </cfRule>
    <cfRule type="expression" dxfId="1003" priority="340">
      <formula>AND(L$29&gt;=YEAR($G6),L$29&lt;=YEAR($H6))</formula>
    </cfRule>
  </conditionalFormatting>
  <conditionalFormatting sqref="M32">
    <cfRule type="expression" dxfId="1002" priority="335">
      <formula>NOT(ISNUMBER(M$30))</formula>
    </cfRule>
    <cfRule type="expression" dxfId="1001" priority="336">
      <formula>IF(OR($C6="N/A",NOT(ISNUMBER($G6)),NOT(ISNUMBER($H6))),TRUE,OR(M$29&lt;YEAR($G6),M$29&gt;YEAR($H6)))</formula>
    </cfRule>
    <cfRule type="expression" dxfId="1000" priority="337">
      <formula>AND(M$29&gt;=YEAR($G6),M$29&lt;=YEAR($H6))</formula>
    </cfRule>
  </conditionalFormatting>
  <conditionalFormatting sqref="N32">
    <cfRule type="expression" dxfId="999" priority="332">
      <formula>NOT(ISNUMBER(N$30))</formula>
    </cfRule>
    <cfRule type="expression" dxfId="998" priority="333">
      <formula>IF(OR($C6="N/A",NOT(ISNUMBER($G6)),NOT(ISNUMBER($H6))),TRUE,OR(N$29&lt;YEAR($G6),N$29&gt;YEAR($H6)))</formula>
    </cfRule>
    <cfRule type="expression" dxfId="997" priority="334">
      <formula>AND(N$29&gt;=YEAR($G6),N$29&lt;=YEAR($H6))</formula>
    </cfRule>
  </conditionalFormatting>
  <conditionalFormatting sqref="D33">
    <cfRule type="expression" dxfId="996" priority="329">
      <formula>NOT(ISNUMBER(D$30))</formula>
    </cfRule>
    <cfRule type="expression" dxfId="995" priority="330">
      <formula>IF(OR($C7="N/A",NOT(ISNUMBER($G7)),NOT(ISNUMBER($H7))),TRUE,OR(D$29&lt;YEAR($G7),D$29&gt;YEAR($H7)))</formula>
    </cfRule>
    <cfRule type="expression" dxfId="994" priority="331">
      <formula>AND(D$29&gt;=YEAR($G7),D$29&lt;=YEAR($H7))</formula>
    </cfRule>
  </conditionalFormatting>
  <conditionalFormatting sqref="E33">
    <cfRule type="expression" dxfId="993" priority="326">
      <formula>NOT(ISNUMBER(E$30))</formula>
    </cfRule>
    <cfRule type="expression" dxfId="992" priority="327">
      <formula>IF(OR($C7="N/A",NOT(ISNUMBER($G7)),NOT(ISNUMBER($H7))),TRUE,OR(E$29&lt;YEAR($G7),E$29&gt;YEAR($H7)))</formula>
    </cfRule>
    <cfRule type="expression" dxfId="991" priority="328">
      <formula>AND(E$29&gt;=YEAR($G7),E$29&lt;=YEAR($H7))</formula>
    </cfRule>
  </conditionalFormatting>
  <conditionalFormatting sqref="F33">
    <cfRule type="expression" dxfId="990" priority="323">
      <formula>NOT(ISNUMBER(F$30))</formula>
    </cfRule>
    <cfRule type="expression" dxfId="989" priority="324">
      <formula>IF(OR($C7="N/A",NOT(ISNUMBER($G7)),NOT(ISNUMBER($H7))),TRUE,OR(F$29&lt;YEAR($G7),F$29&gt;YEAR($H7)))</formula>
    </cfRule>
    <cfRule type="expression" dxfId="988" priority="325">
      <formula>AND(F$29&gt;=YEAR($G7),F$29&lt;=YEAR($H7))</formula>
    </cfRule>
  </conditionalFormatting>
  <conditionalFormatting sqref="G33">
    <cfRule type="expression" dxfId="987" priority="320">
      <formula>NOT(ISNUMBER(G$30))</formula>
    </cfRule>
    <cfRule type="expression" dxfId="986" priority="321">
      <formula>IF(OR($C7="N/A",NOT(ISNUMBER($G7)),NOT(ISNUMBER($H7))),TRUE,OR(G$29&lt;YEAR($G7),G$29&gt;YEAR($H7)))</formula>
    </cfRule>
    <cfRule type="expression" dxfId="985" priority="322">
      <formula>AND(G$29&gt;=YEAR($G7),G$29&lt;=YEAR($H7))</formula>
    </cfRule>
  </conditionalFormatting>
  <conditionalFormatting sqref="H33">
    <cfRule type="expression" dxfId="984" priority="317">
      <formula>NOT(ISNUMBER(H$30))</formula>
    </cfRule>
    <cfRule type="expression" dxfId="983" priority="318">
      <formula>IF(OR($C7="N/A",NOT(ISNUMBER($G7)),NOT(ISNUMBER($H7))),TRUE,OR(H$29&lt;YEAR($G7),H$29&gt;YEAR($H7)))</formula>
    </cfRule>
    <cfRule type="expression" dxfId="982" priority="319">
      <formula>AND(H$29&gt;=YEAR($G7),H$29&lt;=YEAR($H7))</formula>
    </cfRule>
  </conditionalFormatting>
  <conditionalFormatting sqref="I33">
    <cfRule type="expression" dxfId="981" priority="314">
      <formula>NOT(ISNUMBER(I$30))</formula>
    </cfRule>
    <cfRule type="expression" dxfId="980" priority="315">
      <formula>IF(OR($C7="N/A",NOT(ISNUMBER($G7)),NOT(ISNUMBER($H7))),TRUE,OR(I$29&lt;YEAR($G7),I$29&gt;YEAR($H7)))</formula>
    </cfRule>
    <cfRule type="expression" dxfId="979" priority="316">
      <formula>AND(I$29&gt;=YEAR($G7),I$29&lt;=YEAR($H7))</formula>
    </cfRule>
  </conditionalFormatting>
  <conditionalFormatting sqref="J33">
    <cfRule type="expression" dxfId="978" priority="311">
      <formula>NOT(ISNUMBER(J$30))</formula>
    </cfRule>
    <cfRule type="expression" dxfId="977" priority="312">
      <formula>IF(OR($C7="N/A",NOT(ISNUMBER($G7)),NOT(ISNUMBER($H7))),TRUE,OR(J$29&lt;YEAR($G7),J$29&gt;YEAR($H7)))</formula>
    </cfRule>
    <cfRule type="expression" dxfId="976" priority="313">
      <formula>AND(J$29&gt;=YEAR($G7),J$29&lt;=YEAR($H7))</formula>
    </cfRule>
  </conditionalFormatting>
  <conditionalFormatting sqref="K33">
    <cfRule type="expression" dxfId="975" priority="308">
      <formula>NOT(ISNUMBER(K$30))</formula>
    </cfRule>
    <cfRule type="expression" dxfId="974" priority="309">
      <formula>IF(OR($C7="N/A",NOT(ISNUMBER($G7)),NOT(ISNUMBER($H7))),TRUE,OR(K$29&lt;YEAR($G7),K$29&gt;YEAR($H7)))</formula>
    </cfRule>
    <cfRule type="expression" dxfId="973" priority="310">
      <formula>AND(K$29&gt;=YEAR($G7),K$29&lt;=YEAR($H7))</formula>
    </cfRule>
  </conditionalFormatting>
  <conditionalFormatting sqref="L33">
    <cfRule type="expression" dxfId="972" priority="305">
      <formula>NOT(ISNUMBER(L$30))</formula>
    </cfRule>
    <cfRule type="expression" dxfId="971" priority="306">
      <formula>IF(OR($C7="N/A",NOT(ISNUMBER($G7)),NOT(ISNUMBER($H7))),TRUE,OR(L$29&lt;YEAR($G7),L$29&gt;YEAR($H7)))</formula>
    </cfRule>
    <cfRule type="expression" dxfId="970" priority="307">
      <formula>AND(L$29&gt;=YEAR($G7),L$29&lt;=YEAR($H7))</formula>
    </cfRule>
  </conditionalFormatting>
  <conditionalFormatting sqref="M33">
    <cfRule type="expression" dxfId="969" priority="302">
      <formula>NOT(ISNUMBER(M$30))</formula>
    </cfRule>
    <cfRule type="expression" dxfId="968" priority="303">
      <formula>IF(OR($C7="N/A",NOT(ISNUMBER($G7)),NOT(ISNUMBER($H7))),TRUE,OR(M$29&lt;YEAR($G7),M$29&gt;YEAR($H7)))</formula>
    </cfRule>
    <cfRule type="expression" dxfId="967" priority="304">
      <formula>AND(M$29&gt;=YEAR($G7),M$29&lt;=YEAR($H7))</formula>
    </cfRule>
  </conditionalFormatting>
  <conditionalFormatting sqref="N33">
    <cfRule type="expression" dxfId="966" priority="299">
      <formula>NOT(ISNUMBER(N$30))</formula>
    </cfRule>
    <cfRule type="expression" dxfId="965" priority="300">
      <formula>IF(OR($C7="N/A",NOT(ISNUMBER($G7)),NOT(ISNUMBER($H7))),TRUE,OR(N$29&lt;YEAR($G7),N$29&gt;YEAR($H7)))</formula>
    </cfRule>
    <cfRule type="expression" dxfId="964" priority="301">
      <formula>AND(N$29&gt;=YEAR($G7),N$29&lt;=YEAR($H7))</formula>
    </cfRule>
  </conditionalFormatting>
  <conditionalFormatting sqref="D34">
    <cfRule type="expression" dxfId="963" priority="296">
      <formula>NOT(ISNUMBER(D$30))</formula>
    </cfRule>
    <cfRule type="expression" dxfId="962" priority="297">
      <formula>IF(OR($C8="N/A",NOT(ISNUMBER($G8)),NOT(ISNUMBER($H8))),TRUE,OR(D$29&lt;YEAR($G8),D$29&gt;YEAR($H8)))</formula>
    </cfRule>
    <cfRule type="expression" dxfId="961" priority="298">
      <formula>AND(D$29&gt;=YEAR($G8),D$29&lt;=YEAR($H8))</formula>
    </cfRule>
  </conditionalFormatting>
  <conditionalFormatting sqref="E34">
    <cfRule type="expression" dxfId="960" priority="293">
      <formula>NOT(ISNUMBER(E$30))</formula>
    </cfRule>
    <cfRule type="expression" dxfId="959" priority="294">
      <formula>IF(OR($C8="N/A",NOT(ISNUMBER($G8)),NOT(ISNUMBER($H8))),TRUE,OR(E$29&lt;YEAR($G8),E$29&gt;YEAR($H8)))</formula>
    </cfRule>
    <cfRule type="expression" dxfId="958" priority="295">
      <formula>AND(E$29&gt;=YEAR($G8),E$29&lt;=YEAR($H8))</formula>
    </cfRule>
  </conditionalFormatting>
  <conditionalFormatting sqref="F34">
    <cfRule type="expression" dxfId="957" priority="290">
      <formula>NOT(ISNUMBER(F$30))</formula>
    </cfRule>
    <cfRule type="expression" dxfId="956" priority="291">
      <formula>IF(OR($C8="N/A",NOT(ISNUMBER($G8)),NOT(ISNUMBER($H8))),TRUE,OR(F$29&lt;YEAR($G8),F$29&gt;YEAR($H8)))</formula>
    </cfRule>
    <cfRule type="expression" dxfId="955" priority="292">
      <formula>AND(F$29&gt;=YEAR($G8),F$29&lt;=YEAR($H8))</formula>
    </cfRule>
  </conditionalFormatting>
  <conditionalFormatting sqref="G34">
    <cfRule type="expression" dxfId="954" priority="287">
      <formula>NOT(ISNUMBER(G$30))</formula>
    </cfRule>
    <cfRule type="expression" dxfId="953" priority="288">
      <formula>IF(OR($C8="N/A",NOT(ISNUMBER($G8)),NOT(ISNUMBER($H8))),TRUE,OR(G$29&lt;YEAR($G8),G$29&gt;YEAR($H8)))</formula>
    </cfRule>
    <cfRule type="expression" dxfId="952" priority="289">
      <formula>AND(G$29&gt;=YEAR($G8),G$29&lt;=YEAR($H8))</formula>
    </cfRule>
  </conditionalFormatting>
  <conditionalFormatting sqref="H34">
    <cfRule type="expression" dxfId="951" priority="284">
      <formula>NOT(ISNUMBER(H$30))</formula>
    </cfRule>
    <cfRule type="expression" dxfId="950" priority="285">
      <formula>IF(OR($C8="N/A",NOT(ISNUMBER($G8)),NOT(ISNUMBER($H8))),TRUE,OR(H$29&lt;YEAR($G8),H$29&gt;YEAR($H8)))</formula>
    </cfRule>
    <cfRule type="expression" dxfId="949" priority="286">
      <formula>AND(H$29&gt;=YEAR($G8),H$29&lt;=YEAR($H8))</formula>
    </cfRule>
  </conditionalFormatting>
  <conditionalFormatting sqref="I34">
    <cfRule type="expression" dxfId="948" priority="281">
      <formula>NOT(ISNUMBER(I$30))</formula>
    </cfRule>
    <cfRule type="expression" dxfId="947" priority="282">
      <formula>IF(OR($C8="N/A",NOT(ISNUMBER($G8)),NOT(ISNUMBER($H8))),TRUE,OR(I$29&lt;YEAR($G8),I$29&gt;YEAR($H8)))</formula>
    </cfRule>
    <cfRule type="expression" dxfId="946" priority="283">
      <formula>AND(I$29&gt;=YEAR($G8),I$29&lt;=YEAR($H8))</formula>
    </cfRule>
  </conditionalFormatting>
  <conditionalFormatting sqref="J34">
    <cfRule type="expression" dxfId="945" priority="278">
      <formula>NOT(ISNUMBER(J$30))</formula>
    </cfRule>
    <cfRule type="expression" dxfId="944" priority="279">
      <formula>IF(OR($C8="N/A",NOT(ISNUMBER($G8)),NOT(ISNUMBER($H8))),TRUE,OR(J$29&lt;YEAR($G8),J$29&gt;YEAR($H8)))</formula>
    </cfRule>
    <cfRule type="expression" dxfId="943" priority="280">
      <formula>AND(J$29&gt;=YEAR($G8),J$29&lt;=YEAR($H8))</formula>
    </cfRule>
  </conditionalFormatting>
  <conditionalFormatting sqref="K34">
    <cfRule type="expression" dxfId="942" priority="275">
      <formula>NOT(ISNUMBER(K$30))</formula>
    </cfRule>
    <cfRule type="expression" dxfId="941" priority="276">
      <formula>IF(OR($C8="N/A",NOT(ISNUMBER($G8)),NOT(ISNUMBER($H8))),TRUE,OR(K$29&lt;YEAR($G8),K$29&gt;YEAR($H8)))</formula>
    </cfRule>
    <cfRule type="expression" dxfId="940" priority="277">
      <formula>AND(K$29&gt;=YEAR($G8),K$29&lt;=YEAR($H8))</formula>
    </cfRule>
  </conditionalFormatting>
  <conditionalFormatting sqref="L34">
    <cfRule type="expression" dxfId="939" priority="272">
      <formula>NOT(ISNUMBER(L$30))</formula>
    </cfRule>
    <cfRule type="expression" dxfId="938" priority="273">
      <formula>IF(OR($C8="N/A",NOT(ISNUMBER($G8)),NOT(ISNUMBER($H8))),TRUE,OR(L$29&lt;YEAR($G8),L$29&gt;YEAR($H8)))</formula>
    </cfRule>
    <cfRule type="expression" dxfId="937" priority="274">
      <formula>AND(L$29&gt;=YEAR($G8),L$29&lt;=YEAR($H8))</formula>
    </cfRule>
  </conditionalFormatting>
  <conditionalFormatting sqref="M34">
    <cfRule type="expression" dxfId="936" priority="269">
      <formula>NOT(ISNUMBER(M$30))</formula>
    </cfRule>
    <cfRule type="expression" dxfId="935" priority="270">
      <formula>IF(OR($C8="N/A",NOT(ISNUMBER($G8)),NOT(ISNUMBER($H8))),TRUE,OR(M$29&lt;YEAR($G8),M$29&gt;YEAR($H8)))</formula>
    </cfRule>
    <cfRule type="expression" dxfId="934" priority="271">
      <formula>AND(M$29&gt;=YEAR($G8),M$29&lt;=YEAR($H8))</formula>
    </cfRule>
  </conditionalFormatting>
  <conditionalFormatting sqref="N34">
    <cfRule type="expression" dxfId="933" priority="266">
      <formula>NOT(ISNUMBER(N$30))</formula>
    </cfRule>
    <cfRule type="expression" dxfId="932" priority="267">
      <formula>IF(OR($C8="N/A",NOT(ISNUMBER($G8)),NOT(ISNUMBER($H8))),TRUE,OR(N$29&lt;YEAR($G8),N$29&gt;YEAR($H8)))</formula>
    </cfRule>
    <cfRule type="expression" dxfId="931" priority="268">
      <formula>AND(N$29&gt;=YEAR($G8),N$29&lt;=YEAR($H8))</formula>
    </cfRule>
  </conditionalFormatting>
  <conditionalFormatting sqref="D35">
    <cfRule type="expression" dxfId="930" priority="263">
      <formula>NOT(ISNUMBER(D$30))</formula>
    </cfRule>
    <cfRule type="expression" dxfId="929" priority="264">
      <formula>IF(OR($C9="N/A",NOT(ISNUMBER($G9)),NOT(ISNUMBER($H9))),TRUE,OR(D$29&lt;YEAR($G9),D$29&gt;YEAR($H9)))</formula>
    </cfRule>
    <cfRule type="expression" dxfId="928" priority="265">
      <formula>AND(D$29&gt;=YEAR($G9),D$29&lt;=YEAR($H9))</formula>
    </cfRule>
  </conditionalFormatting>
  <conditionalFormatting sqref="E35">
    <cfRule type="expression" dxfId="927" priority="260">
      <formula>NOT(ISNUMBER(E$30))</formula>
    </cfRule>
    <cfRule type="expression" dxfId="926" priority="261">
      <formula>IF(OR($C9="N/A",NOT(ISNUMBER($G9)),NOT(ISNUMBER($H9))),TRUE,OR(E$29&lt;YEAR($G9),E$29&gt;YEAR($H9)))</formula>
    </cfRule>
    <cfRule type="expression" dxfId="925" priority="262">
      <formula>AND(E$29&gt;=YEAR($G9),E$29&lt;=YEAR($H9))</formula>
    </cfRule>
  </conditionalFormatting>
  <conditionalFormatting sqref="F35">
    <cfRule type="expression" dxfId="924" priority="257">
      <formula>NOT(ISNUMBER(F$30))</formula>
    </cfRule>
    <cfRule type="expression" dxfId="923" priority="258">
      <formula>IF(OR($C9="N/A",NOT(ISNUMBER($G9)),NOT(ISNUMBER($H9))),TRUE,OR(F$29&lt;YEAR($G9),F$29&gt;YEAR($H9)))</formula>
    </cfRule>
    <cfRule type="expression" dxfId="922" priority="259">
      <formula>AND(F$29&gt;=YEAR($G9),F$29&lt;=YEAR($H9))</formula>
    </cfRule>
  </conditionalFormatting>
  <conditionalFormatting sqref="G35">
    <cfRule type="expression" dxfId="921" priority="254">
      <formula>NOT(ISNUMBER(G$30))</formula>
    </cfRule>
    <cfRule type="expression" dxfId="920" priority="255">
      <formula>IF(OR($C9="N/A",NOT(ISNUMBER($G9)),NOT(ISNUMBER($H9))),TRUE,OR(G$29&lt;YEAR($G9),G$29&gt;YEAR($H9)))</formula>
    </cfRule>
    <cfRule type="expression" dxfId="919" priority="256">
      <formula>AND(G$29&gt;=YEAR($G9),G$29&lt;=YEAR($H9))</formula>
    </cfRule>
  </conditionalFormatting>
  <conditionalFormatting sqref="H35">
    <cfRule type="expression" dxfId="918" priority="251">
      <formula>NOT(ISNUMBER(H$30))</formula>
    </cfRule>
    <cfRule type="expression" dxfId="917" priority="252">
      <formula>IF(OR($C9="N/A",NOT(ISNUMBER($G9)),NOT(ISNUMBER($H9))),TRUE,OR(H$29&lt;YEAR($G9),H$29&gt;YEAR($H9)))</formula>
    </cfRule>
    <cfRule type="expression" dxfId="916" priority="253">
      <formula>AND(H$29&gt;=YEAR($G9),H$29&lt;=YEAR($H9))</formula>
    </cfRule>
  </conditionalFormatting>
  <conditionalFormatting sqref="I35">
    <cfRule type="expression" dxfId="915" priority="248">
      <formula>NOT(ISNUMBER(I$30))</formula>
    </cfRule>
    <cfRule type="expression" dxfId="914" priority="249">
      <formula>IF(OR($C9="N/A",NOT(ISNUMBER($G9)),NOT(ISNUMBER($H9))),TRUE,OR(I$29&lt;YEAR($G9),I$29&gt;YEAR($H9)))</formula>
    </cfRule>
    <cfRule type="expression" dxfId="913" priority="250">
      <formula>AND(I$29&gt;=YEAR($G9),I$29&lt;=YEAR($H9))</formula>
    </cfRule>
  </conditionalFormatting>
  <conditionalFormatting sqref="J35">
    <cfRule type="expression" dxfId="912" priority="245">
      <formula>NOT(ISNUMBER(J$30))</formula>
    </cfRule>
    <cfRule type="expression" dxfId="911" priority="246">
      <formula>IF(OR($C9="N/A",NOT(ISNUMBER($G9)),NOT(ISNUMBER($H9))),TRUE,OR(J$29&lt;YEAR($G9),J$29&gt;YEAR($H9)))</formula>
    </cfRule>
    <cfRule type="expression" dxfId="910" priority="247">
      <formula>AND(J$29&gt;=YEAR($G9),J$29&lt;=YEAR($H9))</formula>
    </cfRule>
  </conditionalFormatting>
  <conditionalFormatting sqref="K35">
    <cfRule type="expression" dxfId="909" priority="242">
      <formula>NOT(ISNUMBER(K$30))</formula>
    </cfRule>
    <cfRule type="expression" dxfId="908" priority="243">
      <formula>IF(OR($C9="N/A",NOT(ISNUMBER($G9)),NOT(ISNUMBER($H9))),TRUE,OR(K$29&lt;YEAR($G9),K$29&gt;YEAR($H9)))</formula>
    </cfRule>
    <cfRule type="expression" dxfId="907" priority="244">
      <formula>AND(K$29&gt;=YEAR($G9),K$29&lt;=YEAR($H9))</formula>
    </cfRule>
  </conditionalFormatting>
  <conditionalFormatting sqref="L35">
    <cfRule type="expression" dxfId="906" priority="239">
      <formula>NOT(ISNUMBER(L$30))</formula>
    </cfRule>
    <cfRule type="expression" dxfId="905" priority="240">
      <formula>IF(OR($C9="N/A",NOT(ISNUMBER($G9)),NOT(ISNUMBER($H9))),TRUE,OR(L$29&lt;YEAR($G9),L$29&gt;YEAR($H9)))</formula>
    </cfRule>
    <cfRule type="expression" dxfId="904" priority="241">
      <formula>AND(L$29&gt;=YEAR($G9),L$29&lt;=YEAR($H9))</formula>
    </cfRule>
  </conditionalFormatting>
  <conditionalFormatting sqref="M35">
    <cfRule type="expression" dxfId="903" priority="236">
      <formula>NOT(ISNUMBER(M$30))</formula>
    </cfRule>
    <cfRule type="expression" dxfId="902" priority="237">
      <formula>IF(OR($C9="N/A",NOT(ISNUMBER($G9)),NOT(ISNUMBER($H9))),TRUE,OR(M$29&lt;YEAR($G9),M$29&gt;YEAR($H9)))</formula>
    </cfRule>
    <cfRule type="expression" dxfId="901" priority="238">
      <formula>AND(M$29&gt;=YEAR($G9),M$29&lt;=YEAR($H9))</formula>
    </cfRule>
  </conditionalFormatting>
  <conditionalFormatting sqref="N35">
    <cfRule type="expression" dxfId="900" priority="233">
      <formula>NOT(ISNUMBER(N$30))</formula>
    </cfRule>
    <cfRule type="expression" dxfId="899" priority="234">
      <formula>IF(OR($C9="N/A",NOT(ISNUMBER($G9)),NOT(ISNUMBER($H9))),TRUE,OR(N$29&lt;YEAR($G9),N$29&gt;YEAR($H9)))</formula>
    </cfRule>
    <cfRule type="expression" dxfId="898" priority="235">
      <formula>AND(N$29&gt;=YEAR($G9),N$29&lt;=YEAR($H9))</formula>
    </cfRule>
  </conditionalFormatting>
  <conditionalFormatting sqref="E38">
    <cfRule type="expression" dxfId="897" priority="230">
      <formula>NOT(ISNUMBER(E$30))</formula>
    </cfRule>
    <cfRule type="expression" dxfId="896" priority="231">
      <formula>IF(OR($C6="N/A",NOT(ISNUMBER($G6)),NOT(ISNUMBER($H6))),TRUE,OR(E$29&lt;YEAR($G6),E$29&gt;YEAR($H6)))</formula>
    </cfRule>
    <cfRule type="expression" dxfId="895" priority="232">
      <formula>AND(E$29&gt;=YEAR($G6),E$29&lt;=YEAR($H6))</formula>
    </cfRule>
  </conditionalFormatting>
  <conditionalFormatting sqref="F38">
    <cfRule type="expression" dxfId="894" priority="227">
      <formula>NOT(ISNUMBER(F$30))</formula>
    </cfRule>
    <cfRule type="expression" dxfId="893" priority="228">
      <formula>IF(OR($C6="N/A",NOT(ISNUMBER($G6)),NOT(ISNUMBER($H6))),TRUE,OR(F$29&lt;YEAR($G6),F$29&gt;YEAR($H6)))</formula>
    </cfRule>
    <cfRule type="expression" dxfId="892" priority="229">
      <formula>AND(F$29&gt;=YEAR($G6),F$29&lt;=YEAR($H6))</formula>
    </cfRule>
  </conditionalFormatting>
  <conditionalFormatting sqref="G38">
    <cfRule type="expression" dxfId="891" priority="224">
      <formula>NOT(ISNUMBER(G$30))</formula>
    </cfRule>
    <cfRule type="expression" dxfId="890" priority="225">
      <formula>IF(OR($C6="N/A",NOT(ISNUMBER($G6)),NOT(ISNUMBER($H6))),TRUE,OR(G$29&lt;YEAR($G6),G$29&gt;YEAR($H6)))</formula>
    </cfRule>
    <cfRule type="expression" dxfId="889" priority="226">
      <formula>AND(G$29&gt;=YEAR($G6),G$29&lt;=YEAR($H6))</formula>
    </cfRule>
  </conditionalFormatting>
  <conditionalFormatting sqref="H38">
    <cfRule type="expression" dxfId="888" priority="221">
      <formula>NOT(ISNUMBER(H$30))</formula>
    </cfRule>
    <cfRule type="expression" dxfId="887" priority="222">
      <formula>IF(OR($C6="N/A",NOT(ISNUMBER($G6)),NOT(ISNUMBER($H6))),TRUE,OR(H$29&lt;YEAR($G6),H$29&gt;YEAR($H6)))</formula>
    </cfRule>
    <cfRule type="expression" dxfId="886" priority="223">
      <formula>AND(H$29&gt;=YEAR($G6),H$29&lt;=YEAR($H6))</formula>
    </cfRule>
  </conditionalFormatting>
  <conditionalFormatting sqref="I38">
    <cfRule type="expression" dxfId="885" priority="218">
      <formula>NOT(ISNUMBER(I$30))</formula>
    </cfRule>
    <cfRule type="expression" dxfId="884" priority="219">
      <formula>IF(OR($C6="N/A",NOT(ISNUMBER($G6)),NOT(ISNUMBER($H6))),TRUE,OR(I$29&lt;YEAR($G6),I$29&gt;YEAR($H6)))</formula>
    </cfRule>
    <cfRule type="expression" dxfId="883" priority="220">
      <formula>AND(I$29&gt;=YEAR($G6),I$29&lt;=YEAR($H6))</formula>
    </cfRule>
  </conditionalFormatting>
  <conditionalFormatting sqref="J38">
    <cfRule type="expression" dxfId="882" priority="215">
      <formula>NOT(ISNUMBER(J$30))</formula>
    </cfRule>
    <cfRule type="expression" dxfId="881" priority="216">
      <formula>IF(OR($C6="N/A",NOT(ISNUMBER($G6)),NOT(ISNUMBER($H6))),TRUE,OR(J$29&lt;YEAR($G6),J$29&gt;YEAR($H6)))</formula>
    </cfRule>
    <cfRule type="expression" dxfId="880" priority="217">
      <formula>AND(J$29&gt;=YEAR($G6),J$29&lt;=YEAR($H6))</formula>
    </cfRule>
  </conditionalFormatting>
  <conditionalFormatting sqref="K38">
    <cfRule type="expression" dxfId="879" priority="212">
      <formula>NOT(ISNUMBER(K$30))</formula>
    </cfRule>
    <cfRule type="expression" dxfId="878" priority="213">
      <formula>IF(OR($C6="N/A",NOT(ISNUMBER($G6)),NOT(ISNUMBER($H6))),TRUE,OR(K$29&lt;YEAR($G6),K$29&gt;YEAR($H6)))</formula>
    </cfRule>
    <cfRule type="expression" dxfId="877" priority="214">
      <formula>AND(K$29&gt;=YEAR($G6),K$29&lt;=YEAR($H6))</formula>
    </cfRule>
  </conditionalFormatting>
  <conditionalFormatting sqref="L38">
    <cfRule type="expression" dxfId="876" priority="209">
      <formula>NOT(ISNUMBER(L$30))</formula>
    </cfRule>
    <cfRule type="expression" dxfId="875" priority="210">
      <formula>IF(OR($C6="N/A",NOT(ISNUMBER($G6)),NOT(ISNUMBER($H6))),TRUE,OR(L$29&lt;YEAR($G6),L$29&gt;YEAR($H6)))</formula>
    </cfRule>
    <cfRule type="expression" dxfId="874" priority="211">
      <formula>AND(L$29&gt;=YEAR($G6),L$29&lt;=YEAR($H6))</formula>
    </cfRule>
  </conditionalFormatting>
  <conditionalFormatting sqref="M38">
    <cfRule type="expression" dxfId="873" priority="206">
      <formula>NOT(ISNUMBER(M$30))</formula>
    </cfRule>
    <cfRule type="expression" dxfId="872" priority="207">
      <formula>IF(OR($C6="N/A",NOT(ISNUMBER($G6)),NOT(ISNUMBER($H6))),TRUE,OR(M$29&lt;YEAR($G6),M$29&gt;YEAR($H6)))</formula>
    </cfRule>
    <cfRule type="expression" dxfId="871" priority="208">
      <formula>AND(M$29&gt;=YEAR($G6),M$29&lt;=YEAR($H6))</formula>
    </cfRule>
  </conditionalFormatting>
  <conditionalFormatting sqref="N38">
    <cfRule type="expression" dxfId="870" priority="203">
      <formula>NOT(ISNUMBER(N$30))</formula>
    </cfRule>
    <cfRule type="expression" dxfId="869" priority="204">
      <formula>IF(OR($C6="N/A",NOT(ISNUMBER($G6)),NOT(ISNUMBER($H6))),TRUE,OR(N$29&lt;YEAR($G6),N$29&gt;YEAR($H6)))</formula>
    </cfRule>
    <cfRule type="expression" dxfId="868" priority="205">
      <formula>AND(N$29&gt;=YEAR($G6),N$29&lt;=YEAR($H6))</formula>
    </cfRule>
  </conditionalFormatting>
  <conditionalFormatting sqref="E39">
    <cfRule type="expression" dxfId="867" priority="197">
      <formula>NOT(ISNUMBER(E$30))</formula>
    </cfRule>
    <cfRule type="expression" dxfId="866" priority="198">
      <formula>IF(OR($C7="N/A",NOT(ISNUMBER($G7)),NOT(ISNUMBER($H7))),TRUE,OR(E$29&lt;YEAR($G7),E$29&gt;YEAR($H7)))</formula>
    </cfRule>
    <cfRule type="expression" dxfId="865" priority="199">
      <formula>AND(E$29&gt;=YEAR($G7),E$29&lt;=YEAR($H7))</formula>
    </cfRule>
  </conditionalFormatting>
  <conditionalFormatting sqref="F39">
    <cfRule type="expression" dxfId="864" priority="194">
      <formula>NOT(ISNUMBER(F$30))</formula>
    </cfRule>
    <cfRule type="expression" dxfId="863" priority="195">
      <formula>IF(OR($C7="N/A",NOT(ISNUMBER($G7)),NOT(ISNUMBER($H7))),TRUE,OR(F$29&lt;YEAR($G7),F$29&gt;YEAR($H7)))</formula>
    </cfRule>
    <cfRule type="expression" dxfId="862" priority="196">
      <formula>AND(F$29&gt;=YEAR($G7),F$29&lt;=YEAR($H7))</formula>
    </cfRule>
  </conditionalFormatting>
  <conditionalFormatting sqref="G39">
    <cfRule type="expression" dxfId="861" priority="188">
      <formula>NOT(ISNUMBER(G$30))</formula>
    </cfRule>
    <cfRule type="expression" dxfId="860" priority="189">
      <formula>IF(OR($C7="N/A",NOT(ISNUMBER($G7)),NOT(ISNUMBER($H7))),TRUE,OR(G$29&lt;YEAR($G7),G$29&gt;YEAR($H7)))</formula>
    </cfRule>
    <cfRule type="expression" dxfId="859" priority="190">
      <formula>AND(G$29&gt;=YEAR($G7),G$29&lt;=YEAR($H7))</formula>
    </cfRule>
  </conditionalFormatting>
  <conditionalFormatting sqref="H39">
    <cfRule type="expression" dxfId="858" priority="185">
      <formula>NOT(ISNUMBER(H$30))</formula>
    </cfRule>
    <cfRule type="expression" dxfId="857" priority="186">
      <formula>IF(OR($C7="N/A",NOT(ISNUMBER($G7)),NOT(ISNUMBER($H7))),TRUE,OR(H$29&lt;YEAR($G7),H$29&gt;YEAR($H7)))</formula>
    </cfRule>
    <cfRule type="expression" dxfId="856" priority="187">
      <formula>AND(H$29&gt;=YEAR($G7),H$29&lt;=YEAR($H7))</formula>
    </cfRule>
  </conditionalFormatting>
  <conditionalFormatting sqref="I39">
    <cfRule type="expression" dxfId="855" priority="182">
      <formula>NOT(ISNUMBER(I$30))</formula>
    </cfRule>
    <cfRule type="expression" dxfId="854" priority="183">
      <formula>IF(OR($C7="N/A",NOT(ISNUMBER($G7)),NOT(ISNUMBER($H7))),TRUE,OR(I$29&lt;YEAR($G7),I$29&gt;YEAR($H7)))</formula>
    </cfRule>
    <cfRule type="expression" dxfId="853" priority="184">
      <formula>AND(I$29&gt;=YEAR($G7),I$29&lt;=YEAR($H7))</formula>
    </cfRule>
  </conditionalFormatting>
  <conditionalFormatting sqref="J39">
    <cfRule type="expression" dxfId="852" priority="179">
      <formula>NOT(ISNUMBER(J$30))</formula>
    </cfRule>
    <cfRule type="expression" dxfId="851" priority="180">
      <formula>IF(OR($C7="N/A",NOT(ISNUMBER($G7)),NOT(ISNUMBER($H7))),TRUE,OR(J$29&lt;YEAR($G7),J$29&gt;YEAR($H7)))</formula>
    </cfRule>
    <cfRule type="expression" dxfId="850" priority="181">
      <formula>AND(J$29&gt;=YEAR($G7),J$29&lt;=YEAR($H7))</formula>
    </cfRule>
  </conditionalFormatting>
  <conditionalFormatting sqref="K39">
    <cfRule type="expression" dxfId="849" priority="176">
      <formula>NOT(ISNUMBER(K$30))</formula>
    </cfRule>
    <cfRule type="expression" dxfId="848" priority="177">
      <formula>IF(OR($C7="N/A",NOT(ISNUMBER($G7)),NOT(ISNUMBER($H7))),TRUE,OR(K$29&lt;YEAR($G7),K$29&gt;YEAR($H7)))</formula>
    </cfRule>
    <cfRule type="expression" dxfId="847" priority="178">
      <formula>AND(K$29&gt;=YEAR($G7),K$29&lt;=YEAR($H7))</formula>
    </cfRule>
  </conditionalFormatting>
  <conditionalFormatting sqref="L39">
    <cfRule type="expression" dxfId="846" priority="173">
      <formula>NOT(ISNUMBER(L$30))</formula>
    </cfRule>
    <cfRule type="expression" dxfId="845" priority="174">
      <formula>IF(OR($C7="N/A",NOT(ISNUMBER($G7)),NOT(ISNUMBER($H7))),TRUE,OR(L$29&lt;YEAR($G7),L$29&gt;YEAR($H7)))</formula>
    </cfRule>
    <cfRule type="expression" dxfId="844" priority="175">
      <formula>AND(L$29&gt;=YEAR($G7),L$29&lt;=YEAR($H7))</formula>
    </cfRule>
  </conditionalFormatting>
  <conditionalFormatting sqref="M39">
    <cfRule type="expression" dxfId="843" priority="170">
      <formula>NOT(ISNUMBER(M$30))</formula>
    </cfRule>
    <cfRule type="expression" dxfId="842" priority="171">
      <formula>IF(OR($C7="N/A",NOT(ISNUMBER($G7)),NOT(ISNUMBER($H7))),TRUE,OR(M$29&lt;YEAR($G7),M$29&gt;YEAR($H7)))</formula>
    </cfRule>
    <cfRule type="expression" dxfId="841" priority="172">
      <formula>AND(M$29&gt;=YEAR($G7),M$29&lt;=YEAR($H7))</formula>
    </cfRule>
  </conditionalFormatting>
  <conditionalFormatting sqref="N39">
    <cfRule type="expression" dxfId="840" priority="167">
      <formula>NOT(ISNUMBER(N$30))</formula>
    </cfRule>
    <cfRule type="expression" dxfId="839" priority="168">
      <formula>IF(OR($C7="N/A",NOT(ISNUMBER($G7)),NOT(ISNUMBER($H7))),TRUE,OR(N$29&lt;YEAR($G7),N$29&gt;YEAR($H7)))</formula>
    </cfRule>
    <cfRule type="expression" dxfId="838" priority="169">
      <formula>AND(N$29&gt;=YEAR($G7),N$29&lt;=YEAR($H7))</formula>
    </cfRule>
  </conditionalFormatting>
  <conditionalFormatting sqref="D39">
    <cfRule type="expression" dxfId="837" priority="161">
      <formula>NOT(ISNUMBER(D$30))</formula>
    </cfRule>
    <cfRule type="expression" dxfId="836" priority="162">
      <formula>IF(OR($C7="N/A",NOT(ISNUMBER($G7)),NOT(ISNUMBER($H7))),TRUE,OR(D$29&lt;YEAR($G7),D$29&gt;YEAR($H7)))</formula>
    </cfRule>
    <cfRule type="expression" dxfId="835" priority="163">
      <formula>AND(D$29&gt;=YEAR($G7),D$29&lt;=YEAR($H7))</formula>
    </cfRule>
  </conditionalFormatting>
  <conditionalFormatting sqref="D40">
    <cfRule type="expression" dxfId="834" priority="158">
      <formula>NOT(ISNUMBER(D$30))</formula>
    </cfRule>
    <cfRule type="expression" dxfId="833" priority="159">
      <formula>IF(OR($C8="N/A",NOT(ISNUMBER($G8)),NOT(ISNUMBER($H8))),TRUE,OR(D$29&lt;YEAR($G8),D$29&gt;YEAR($H8)))</formula>
    </cfRule>
    <cfRule type="expression" dxfId="832" priority="160">
      <formula>AND(D$29&gt;=YEAR($G8),D$29&lt;=YEAR($H8))</formula>
    </cfRule>
  </conditionalFormatting>
  <conditionalFormatting sqref="E40">
    <cfRule type="expression" dxfId="831" priority="155">
      <formula>NOT(ISNUMBER(E$30))</formula>
    </cfRule>
    <cfRule type="expression" dxfId="830" priority="156">
      <formula>IF(OR($C8="N/A",NOT(ISNUMBER($G8)),NOT(ISNUMBER($H8))),TRUE,OR(E$29&lt;YEAR($G8),E$29&gt;YEAR($H8)))</formula>
    </cfRule>
    <cfRule type="expression" dxfId="829" priority="157">
      <formula>AND(E$29&gt;=YEAR($G8),E$29&lt;=YEAR($H8))</formula>
    </cfRule>
  </conditionalFormatting>
  <conditionalFormatting sqref="F40">
    <cfRule type="expression" dxfId="828" priority="152">
      <formula>NOT(ISNUMBER(F$30))</formula>
    </cfRule>
    <cfRule type="expression" dxfId="827" priority="153">
      <formula>IF(OR($C8="N/A",NOT(ISNUMBER($G8)),NOT(ISNUMBER($H8))),TRUE,OR(F$29&lt;YEAR($G8),F$29&gt;YEAR($H8)))</formula>
    </cfRule>
    <cfRule type="expression" dxfId="826" priority="154">
      <formula>AND(F$29&gt;=YEAR($G8),F$29&lt;=YEAR($H8))</formula>
    </cfRule>
  </conditionalFormatting>
  <conditionalFormatting sqref="G40">
    <cfRule type="expression" dxfId="825" priority="149">
      <formula>NOT(ISNUMBER(G$30))</formula>
    </cfRule>
    <cfRule type="expression" dxfId="824" priority="150">
      <formula>IF(OR($C8="N/A",NOT(ISNUMBER($G8)),NOT(ISNUMBER($H8))),TRUE,OR(G$29&lt;YEAR($G8),G$29&gt;YEAR($H8)))</formula>
    </cfRule>
    <cfRule type="expression" dxfId="823" priority="151">
      <formula>AND(G$29&gt;=YEAR($G8),G$29&lt;=YEAR($H8))</formula>
    </cfRule>
  </conditionalFormatting>
  <conditionalFormatting sqref="H40">
    <cfRule type="expression" dxfId="822" priority="146">
      <formula>NOT(ISNUMBER(H$30))</formula>
    </cfRule>
    <cfRule type="expression" dxfId="821" priority="147">
      <formula>IF(OR($C8="N/A",NOT(ISNUMBER($G8)),NOT(ISNUMBER($H8))),TRUE,OR(H$29&lt;YEAR($G8),H$29&gt;YEAR($H8)))</formula>
    </cfRule>
    <cfRule type="expression" dxfId="820" priority="148">
      <formula>AND(H$29&gt;=YEAR($G8),H$29&lt;=YEAR($H8))</formula>
    </cfRule>
  </conditionalFormatting>
  <conditionalFormatting sqref="I40">
    <cfRule type="expression" dxfId="819" priority="143">
      <formula>NOT(ISNUMBER(I$30))</formula>
    </cfRule>
    <cfRule type="expression" dxfId="818" priority="144">
      <formula>IF(OR($C8="N/A",NOT(ISNUMBER($G8)),NOT(ISNUMBER($H8))),TRUE,OR(I$29&lt;YEAR($G8),I$29&gt;YEAR($H8)))</formula>
    </cfRule>
    <cfRule type="expression" dxfId="817" priority="145">
      <formula>AND(I$29&gt;=YEAR($G8),I$29&lt;=YEAR($H8))</formula>
    </cfRule>
  </conditionalFormatting>
  <conditionalFormatting sqref="J40">
    <cfRule type="expression" dxfId="816" priority="140">
      <formula>NOT(ISNUMBER(J$30))</formula>
    </cfRule>
    <cfRule type="expression" dxfId="815" priority="141">
      <formula>IF(OR($C8="N/A",NOT(ISNUMBER($G8)),NOT(ISNUMBER($H8))),TRUE,OR(J$29&lt;YEAR($G8),J$29&gt;YEAR($H8)))</formula>
    </cfRule>
    <cfRule type="expression" dxfId="814" priority="142">
      <formula>AND(J$29&gt;=YEAR($G8),J$29&lt;=YEAR($H8))</formula>
    </cfRule>
  </conditionalFormatting>
  <conditionalFormatting sqref="K40">
    <cfRule type="expression" dxfId="813" priority="137">
      <formula>NOT(ISNUMBER(K$30))</formula>
    </cfRule>
    <cfRule type="expression" dxfId="812" priority="138">
      <formula>IF(OR($C8="N/A",NOT(ISNUMBER($G8)),NOT(ISNUMBER($H8))),TRUE,OR(K$29&lt;YEAR($G8),K$29&gt;YEAR($H8)))</formula>
    </cfRule>
    <cfRule type="expression" dxfId="811" priority="139">
      <formula>AND(K$29&gt;=YEAR($G8),K$29&lt;=YEAR($H8))</formula>
    </cfRule>
  </conditionalFormatting>
  <conditionalFormatting sqref="L40">
    <cfRule type="expression" dxfId="810" priority="134">
      <formula>NOT(ISNUMBER(L$30))</formula>
    </cfRule>
    <cfRule type="expression" dxfId="809" priority="135">
      <formula>IF(OR($C8="N/A",NOT(ISNUMBER($G8)),NOT(ISNUMBER($H8))),TRUE,OR(L$29&lt;YEAR($G8),L$29&gt;YEAR($H8)))</formula>
    </cfRule>
    <cfRule type="expression" dxfId="808" priority="136">
      <formula>AND(L$29&gt;=YEAR($G8),L$29&lt;=YEAR($H8))</formula>
    </cfRule>
  </conditionalFormatting>
  <conditionalFormatting sqref="M40">
    <cfRule type="expression" dxfId="807" priority="131">
      <formula>NOT(ISNUMBER(M$30))</formula>
    </cfRule>
    <cfRule type="expression" dxfId="806" priority="132">
      <formula>IF(OR($C8="N/A",NOT(ISNUMBER($G8)),NOT(ISNUMBER($H8))),TRUE,OR(M$29&lt;YEAR($G8),M$29&gt;YEAR($H8)))</formula>
    </cfRule>
    <cfRule type="expression" dxfId="805" priority="133">
      <formula>AND(M$29&gt;=YEAR($G8),M$29&lt;=YEAR($H8))</formula>
    </cfRule>
  </conditionalFormatting>
  <conditionalFormatting sqref="N40">
    <cfRule type="expression" dxfId="804" priority="128">
      <formula>NOT(ISNUMBER(N$30))</formula>
    </cfRule>
    <cfRule type="expression" dxfId="803" priority="129">
      <formula>IF(OR($C8="N/A",NOT(ISNUMBER($G8)),NOT(ISNUMBER($H8))),TRUE,OR(N$29&lt;YEAR($G8),N$29&gt;YEAR($H8)))</formula>
    </cfRule>
    <cfRule type="expression" dxfId="802" priority="130">
      <formula>AND(N$29&gt;=YEAR($G8),N$29&lt;=YEAR($H8))</formula>
    </cfRule>
  </conditionalFormatting>
  <conditionalFormatting sqref="D41">
    <cfRule type="expression" dxfId="801" priority="125">
      <formula>NOT(ISNUMBER(D$30))</formula>
    </cfRule>
    <cfRule type="expression" dxfId="800" priority="126">
      <formula>IF(OR($C9="N/A",NOT(ISNUMBER($G9)),NOT(ISNUMBER($H9))),TRUE,OR(D$29&lt;YEAR($G9),D$29&gt;YEAR($H9)))</formula>
    </cfRule>
    <cfRule type="expression" dxfId="799" priority="127">
      <formula>AND(D$29&gt;=YEAR($G9),D$29&lt;=YEAR($H9))</formula>
    </cfRule>
  </conditionalFormatting>
  <conditionalFormatting sqref="E41">
    <cfRule type="expression" dxfId="798" priority="122">
      <formula>NOT(ISNUMBER(E$30))</formula>
    </cfRule>
    <cfRule type="expression" dxfId="797" priority="123">
      <formula>IF(OR($C9="N/A",NOT(ISNUMBER($G9)),NOT(ISNUMBER($H9))),TRUE,OR(E$29&lt;YEAR($G9),E$29&gt;YEAR($H9)))</formula>
    </cfRule>
    <cfRule type="expression" dxfId="796" priority="124">
      <formula>AND(E$29&gt;=YEAR($G9),E$29&lt;=YEAR($H9))</formula>
    </cfRule>
  </conditionalFormatting>
  <conditionalFormatting sqref="F41">
    <cfRule type="expression" dxfId="795" priority="119">
      <formula>NOT(ISNUMBER(F$30))</formula>
    </cfRule>
    <cfRule type="expression" dxfId="794" priority="120">
      <formula>IF(OR($C9="N/A",NOT(ISNUMBER($G9)),NOT(ISNUMBER($H9))),TRUE,OR(F$29&lt;YEAR($G9),F$29&gt;YEAR($H9)))</formula>
    </cfRule>
    <cfRule type="expression" dxfId="793" priority="121">
      <formula>AND(F$29&gt;=YEAR($G9),F$29&lt;=YEAR($H9))</formula>
    </cfRule>
  </conditionalFormatting>
  <conditionalFormatting sqref="G41">
    <cfRule type="expression" dxfId="792" priority="116">
      <formula>NOT(ISNUMBER(G$30))</formula>
    </cfRule>
    <cfRule type="expression" dxfId="791" priority="117">
      <formula>IF(OR($C9="N/A",NOT(ISNUMBER($G9)),NOT(ISNUMBER($H9))),TRUE,OR(G$29&lt;YEAR($G9),G$29&gt;YEAR($H9)))</formula>
    </cfRule>
    <cfRule type="expression" dxfId="790" priority="118">
      <formula>AND(G$29&gt;=YEAR($G9),G$29&lt;=YEAR($H9))</formula>
    </cfRule>
  </conditionalFormatting>
  <conditionalFormatting sqref="H41">
    <cfRule type="expression" dxfId="789" priority="113">
      <formula>NOT(ISNUMBER(H$30))</formula>
    </cfRule>
    <cfRule type="expression" dxfId="788" priority="114">
      <formula>IF(OR($C9="N/A",NOT(ISNUMBER($G9)),NOT(ISNUMBER($H9))),TRUE,OR(H$29&lt;YEAR($G9),H$29&gt;YEAR($H9)))</formula>
    </cfRule>
    <cfRule type="expression" dxfId="787" priority="115">
      <formula>AND(H$29&gt;=YEAR($G9),H$29&lt;=YEAR($H9))</formula>
    </cfRule>
  </conditionalFormatting>
  <conditionalFormatting sqref="I41">
    <cfRule type="expression" dxfId="786" priority="110">
      <formula>NOT(ISNUMBER(I$30))</formula>
    </cfRule>
    <cfRule type="expression" dxfId="785" priority="111">
      <formula>IF(OR($C9="N/A",NOT(ISNUMBER($G9)),NOT(ISNUMBER($H9))),TRUE,OR(I$29&lt;YEAR($G9),I$29&gt;YEAR($H9)))</formula>
    </cfRule>
    <cfRule type="expression" dxfId="784" priority="112">
      <formula>AND(I$29&gt;=YEAR($G9),I$29&lt;=YEAR($H9))</formula>
    </cfRule>
  </conditionalFormatting>
  <conditionalFormatting sqref="J41">
    <cfRule type="expression" dxfId="783" priority="107">
      <formula>NOT(ISNUMBER(J$30))</formula>
    </cfRule>
    <cfRule type="expression" dxfId="782" priority="108">
      <formula>IF(OR($C9="N/A",NOT(ISNUMBER($G9)),NOT(ISNUMBER($H9))),TRUE,OR(J$29&lt;YEAR($G9),J$29&gt;YEAR($H9)))</formula>
    </cfRule>
    <cfRule type="expression" dxfId="781" priority="109">
      <formula>AND(J$29&gt;=YEAR($G9),J$29&lt;=YEAR($H9))</formula>
    </cfRule>
  </conditionalFormatting>
  <conditionalFormatting sqref="K41">
    <cfRule type="expression" dxfId="780" priority="104">
      <formula>NOT(ISNUMBER(K$30))</formula>
    </cfRule>
    <cfRule type="expression" dxfId="779" priority="105">
      <formula>IF(OR($C9="N/A",NOT(ISNUMBER($G9)),NOT(ISNUMBER($H9))),TRUE,OR(K$29&lt;YEAR($G9),K$29&gt;YEAR($H9)))</formula>
    </cfRule>
    <cfRule type="expression" dxfId="778" priority="106">
      <formula>AND(K$29&gt;=YEAR($G9),K$29&lt;=YEAR($H9))</formula>
    </cfRule>
  </conditionalFormatting>
  <conditionalFormatting sqref="L41">
    <cfRule type="expression" dxfId="777" priority="101">
      <formula>NOT(ISNUMBER(L$30))</formula>
    </cfRule>
    <cfRule type="expression" dxfId="776" priority="102">
      <formula>IF(OR($C9="N/A",NOT(ISNUMBER($G9)),NOT(ISNUMBER($H9))),TRUE,OR(L$29&lt;YEAR($G9),L$29&gt;YEAR($H9)))</formula>
    </cfRule>
    <cfRule type="expression" dxfId="775" priority="103">
      <formula>AND(L$29&gt;=YEAR($G9),L$29&lt;=YEAR($H9))</formula>
    </cfRule>
  </conditionalFormatting>
  <conditionalFormatting sqref="M41">
    <cfRule type="expression" dxfId="774" priority="98">
      <formula>NOT(ISNUMBER(M$30))</formula>
    </cfRule>
    <cfRule type="expression" dxfId="773" priority="99">
      <formula>IF(OR($C9="N/A",NOT(ISNUMBER($G9)),NOT(ISNUMBER($H9))),TRUE,OR(M$29&lt;YEAR($G9),M$29&gt;YEAR($H9)))</formula>
    </cfRule>
    <cfRule type="expression" dxfId="772" priority="100">
      <formula>AND(M$29&gt;=YEAR($G9),M$29&lt;=YEAR($H9))</formula>
    </cfRule>
  </conditionalFormatting>
  <conditionalFormatting sqref="N41">
    <cfRule type="expression" dxfId="771" priority="95">
      <formula>NOT(ISNUMBER(N$30))</formula>
    </cfRule>
    <cfRule type="expression" dxfId="770" priority="96">
      <formula>IF(OR($C9="N/A",NOT(ISNUMBER($G9)),NOT(ISNUMBER($H9))),TRUE,OR(N$29&lt;YEAR($G9),N$29&gt;YEAR($H9)))</formula>
    </cfRule>
    <cfRule type="expression" dxfId="769" priority="97">
      <formula>AND(N$29&gt;=YEAR($G9),N$29&lt;=YEAR($H9))</formula>
    </cfRule>
  </conditionalFormatting>
  <conditionalFormatting sqref="J37">
    <cfRule type="expression" dxfId="768" priority="93">
      <formula>NOT(ISNUMBER(J$30))</formula>
    </cfRule>
    <cfRule type="expression" dxfId="767" priority="94">
      <formula>ISNUMBER(J$30)</formula>
    </cfRule>
  </conditionalFormatting>
  <conditionalFormatting sqref="E54:E56">
    <cfRule type="expression" dxfId="766" priority="90">
      <formula>NOT(ISNUMBER(E$52))</formula>
    </cfRule>
    <cfRule type="expression" dxfId="765" priority="91">
      <formula>OR(NOT(ISNUMBER($G$14)),NOT(ISNUMBER($H$14)),$G$14&gt;$H$14)</formula>
    </cfRule>
    <cfRule type="expression" dxfId="764" priority="92">
      <formula>ISNUMBER(E$52)</formula>
    </cfRule>
  </conditionalFormatting>
  <conditionalFormatting sqref="F54:F56">
    <cfRule type="expression" dxfId="763" priority="87">
      <formula>NOT(ISNUMBER(F$52))</formula>
    </cfRule>
    <cfRule type="expression" dxfId="762" priority="88">
      <formula>OR(NOT(ISNUMBER($G$14)),NOT(ISNUMBER($H$14)),$G$14&gt;$H$14)</formula>
    </cfRule>
    <cfRule type="expression" dxfId="761" priority="89">
      <formula>ISNUMBER(F$52)</formula>
    </cfRule>
  </conditionalFormatting>
  <conditionalFormatting sqref="G54:G56">
    <cfRule type="expression" dxfId="760" priority="84">
      <formula>NOT(ISNUMBER(G$52))</formula>
    </cfRule>
    <cfRule type="expression" dxfId="759" priority="85">
      <formula>OR(NOT(ISNUMBER($G$14)),NOT(ISNUMBER($H$14)),$G$14&gt;$H$14)</formula>
    </cfRule>
    <cfRule type="expression" dxfId="758" priority="86">
      <formula>ISNUMBER(G$52)</formula>
    </cfRule>
  </conditionalFormatting>
  <conditionalFormatting sqref="H54:H56">
    <cfRule type="expression" dxfId="757" priority="81">
      <formula>NOT(ISNUMBER(H$52))</formula>
    </cfRule>
    <cfRule type="expression" dxfId="756" priority="82">
      <formula>OR(NOT(ISNUMBER($G$14)),NOT(ISNUMBER($H$14)),$G$14&gt;$H$14)</formula>
    </cfRule>
    <cfRule type="expression" dxfId="755" priority="83">
      <formula>ISNUMBER(H$52)</formula>
    </cfRule>
  </conditionalFormatting>
  <conditionalFormatting sqref="I54:I56">
    <cfRule type="expression" dxfId="754" priority="78">
      <formula>NOT(ISNUMBER(I$52))</formula>
    </cfRule>
    <cfRule type="expression" dxfId="753" priority="79">
      <formula>OR(NOT(ISNUMBER($G$14)),NOT(ISNUMBER($H$14)),$G$14&gt;$H$14)</formula>
    </cfRule>
    <cfRule type="expression" dxfId="752" priority="80">
      <formula>ISNUMBER(I$52)</formula>
    </cfRule>
  </conditionalFormatting>
  <conditionalFormatting sqref="J54:J56">
    <cfRule type="expression" dxfId="751" priority="75">
      <formula>NOT(ISNUMBER(J$52))</formula>
    </cfRule>
    <cfRule type="expression" dxfId="750" priority="76">
      <formula>OR(NOT(ISNUMBER($G$14)),NOT(ISNUMBER($H$14)),$G$14&gt;$H$14)</formula>
    </cfRule>
    <cfRule type="expression" dxfId="749" priority="77">
      <formula>ISNUMBER(J$52)</formula>
    </cfRule>
  </conditionalFormatting>
  <conditionalFormatting sqref="K54:K56">
    <cfRule type="expression" dxfId="748" priority="72">
      <formula>NOT(ISNUMBER(K$52))</formula>
    </cfRule>
    <cfRule type="expression" dxfId="747" priority="73">
      <formula>OR(NOT(ISNUMBER($G$14)),NOT(ISNUMBER($H$14)),$G$14&gt;$H$14)</formula>
    </cfRule>
    <cfRule type="expression" dxfId="746" priority="74">
      <formula>ISNUMBER(K$52)</formula>
    </cfRule>
  </conditionalFormatting>
  <conditionalFormatting sqref="L54:L56">
    <cfRule type="expression" dxfId="745" priority="69">
      <formula>NOT(ISNUMBER(L$52))</formula>
    </cfRule>
    <cfRule type="expression" dxfId="744" priority="70">
      <formula>OR(NOT(ISNUMBER($G$14)),NOT(ISNUMBER($H$14)),$G$14&gt;$H$14)</formula>
    </cfRule>
    <cfRule type="expression" dxfId="743" priority="71">
      <formula>ISNUMBER(L$52)</formula>
    </cfRule>
  </conditionalFormatting>
  <conditionalFormatting sqref="M54:M56">
    <cfRule type="expression" dxfId="742" priority="66">
      <formula>NOT(ISNUMBER(M$52))</formula>
    </cfRule>
    <cfRule type="expression" dxfId="741" priority="67">
      <formula>OR(NOT(ISNUMBER($G$14)),NOT(ISNUMBER($H$14)),$G$14&gt;$H$14)</formula>
    </cfRule>
    <cfRule type="expression" dxfId="740" priority="68">
      <formula>ISNUMBER(M$52)</formula>
    </cfRule>
  </conditionalFormatting>
  <conditionalFormatting sqref="N54:N56">
    <cfRule type="expression" dxfId="739" priority="63">
      <formula>NOT(ISNUMBER(N$52))</formula>
    </cfRule>
    <cfRule type="expression" dxfId="738" priority="64">
      <formula>OR(NOT(ISNUMBER($G$14)),NOT(ISNUMBER($H$14)),$G$14&gt;$H$14)</formula>
    </cfRule>
    <cfRule type="expression" dxfId="737" priority="65">
      <formula>ISNUMBER(N$52)</formula>
    </cfRule>
  </conditionalFormatting>
  <conditionalFormatting sqref="E58:E60">
    <cfRule type="expression" dxfId="736" priority="60">
      <formula>NOT(ISNUMBER(E$52))</formula>
    </cfRule>
    <cfRule type="expression" dxfId="735" priority="61">
      <formula>OR(NOT(ISNUMBER($G$14)),NOT(ISNUMBER($H$14)),$G$14&gt;$H$14)</formula>
    </cfRule>
    <cfRule type="expression" dxfId="734" priority="62">
      <formula>ISNUMBER(E$52)</formula>
    </cfRule>
  </conditionalFormatting>
  <conditionalFormatting sqref="F58:F60">
    <cfRule type="expression" dxfId="733" priority="57">
      <formula>NOT(ISNUMBER(F$52))</formula>
    </cfRule>
    <cfRule type="expression" dxfId="732" priority="58">
      <formula>OR(NOT(ISNUMBER($G$14)),NOT(ISNUMBER($H$14)),$G$14&gt;$H$14)</formula>
    </cfRule>
    <cfRule type="expression" dxfId="731" priority="59">
      <formula>ISNUMBER(F$52)</formula>
    </cfRule>
  </conditionalFormatting>
  <conditionalFormatting sqref="G58:G60">
    <cfRule type="expression" dxfId="730" priority="54">
      <formula>NOT(ISNUMBER(G$52))</formula>
    </cfRule>
    <cfRule type="expression" dxfId="729" priority="55">
      <formula>OR(NOT(ISNUMBER($G$14)),NOT(ISNUMBER($H$14)),$G$14&gt;$H$14)</formula>
    </cfRule>
    <cfRule type="expression" dxfId="728" priority="56">
      <formula>ISNUMBER(G$52)</formula>
    </cfRule>
  </conditionalFormatting>
  <conditionalFormatting sqref="H58:H60">
    <cfRule type="expression" dxfId="727" priority="51">
      <formula>NOT(ISNUMBER(H$52))</formula>
    </cfRule>
    <cfRule type="expression" dxfId="726" priority="52">
      <formula>OR(NOT(ISNUMBER($G$14)),NOT(ISNUMBER($H$14)),$G$14&gt;$H$14)</formula>
    </cfRule>
    <cfRule type="expression" dxfId="725" priority="53">
      <formula>ISNUMBER(H$52)</formula>
    </cfRule>
  </conditionalFormatting>
  <conditionalFormatting sqref="I58:I60">
    <cfRule type="expression" dxfId="724" priority="48">
      <formula>NOT(ISNUMBER(I$52))</formula>
    </cfRule>
    <cfRule type="expression" dxfId="723" priority="49">
      <formula>OR(NOT(ISNUMBER($G$14)),NOT(ISNUMBER($H$14)),$G$14&gt;$H$14)</formula>
    </cfRule>
    <cfRule type="expression" dxfId="722" priority="50">
      <formula>ISNUMBER(I$52)</formula>
    </cfRule>
  </conditionalFormatting>
  <conditionalFormatting sqref="J58:J60">
    <cfRule type="expression" dxfId="721" priority="45">
      <formula>NOT(ISNUMBER(J$52))</formula>
    </cfRule>
    <cfRule type="expression" dxfId="720" priority="46">
      <formula>OR(NOT(ISNUMBER($G$14)),NOT(ISNUMBER($H$14)),$G$14&gt;$H$14)</formula>
    </cfRule>
    <cfRule type="expression" dxfId="719" priority="47">
      <formula>ISNUMBER(J$52)</formula>
    </cfRule>
  </conditionalFormatting>
  <conditionalFormatting sqref="K58:K60">
    <cfRule type="expression" dxfId="718" priority="42">
      <formula>NOT(ISNUMBER(K$52))</formula>
    </cfRule>
    <cfRule type="expression" dxfId="717" priority="43">
      <formula>OR(NOT(ISNUMBER($G$14)),NOT(ISNUMBER($H$14)),$G$14&gt;$H$14)</formula>
    </cfRule>
    <cfRule type="expression" dxfId="716" priority="44">
      <formula>ISNUMBER(K$52)</formula>
    </cfRule>
  </conditionalFormatting>
  <conditionalFormatting sqref="L58:L60">
    <cfRule type="expression" dxfId="715" priority="39">
      <formula>NOT(ISNUMBER(L$52))</formula>
    </cfRule>
    <cfRule type="expression" dxfId="714" priority="40">
      <formula>OR(NOT(ISNUMBER($G$14)),NOT(ISNUMBER($H$14)),$G$14&gt;$H$14)</formula>
    </cfRule>
    <cfRule type="expression" dxfId="713" priority="41">
      <formula>ISNUMBER(L$52)</formula>
    </cfRule>
  </conditionalFormatting>
  <conditionalFormatting sqref="M58:M60">
    <cfRule type="expression" dxfId="712" priority="36">
      <formula>NOT(ISNUMBER(M$52))</formula>
    </cfRule>
    <cfRule type="expression" dxfId="711" priority="37">
      <formula>OR(NOT(ISNUMBER($G$14)),NOT(ISNUMBER($H$14)),$G$14&gt;$H$14)</formula>
    </cfRule>
    <cfRule type="expression" dxfId="710" priority="38">
      <formula>ISNUMBER(M$52)</formula>
    </cfRule>
  </conditionalFormatting>
  <conditionalFormatting sqref="N58:N60">
    <cfRule type="expression" dxfId="709" priority="33">
      <formula>NOT(ISNUMBER(N$52))</formula>
    </cfRule>
    <cfRule type="expression" dxfId="708" priority="34">
      <formula>OR(NOT(ISNUMBER($G$14)),NOT(ISNUMBER($H$14)),$G$14&gt;$H$14)</formula>
    </cfRule>
    <cfRule type="expression" dxfId="707" priority="35">
      <formula>ISNUMBER(N$52)</formula>
    </cfRule>
  </conditionalFormatting>
  <conditionalFormatting sqref="E62:E64">
    <cfRule type="expression" dxfId="706" priority="30">
      <formula>NOT(ISNUMBER(E$52))</formula>
    </cfRule>
    <cfRule type="expression" dxfId="705" priority="31">
      <formula>OR(NOT(ISNUMBER($G$14)),NOT(ISNUMBER($H$14)),$G$14&gt;$H$14)</formula>
    </cfRule>
    <cfRule type="expression" dxfId="704" priority="32">
      <formula>ISNUMBER(E$52)</formula>
    </cfRule>
  </conditionalFormatting>
  <conditionalFormatting sqref="F62:F64">
    <cfRule type="expression" dxfId="703" priority="27">
      <formula>NOT(ISNUMBER(F$52))</formula>
    </cfRule>
    <cfRule type="expression" dxfId="702" priority="28">
      <formula>OR(NOT(ISNUMBER($G$14)),NOT(ISNUMBER($H$14)),$G$14&gt;$H$14)</formula>
    </cfRule>
    <cfRule type="expression" dxfId="701" priority="29">
      <formula>ISNUMBER(F$52)</formula>
    </cfRule>
  </conditionalFormatting>
  <conditionalFormatting sqref="G62:G64">
    <cfRule type="expression" dxfId="700" priority="24">
      <formula>NOT(ISNUMBER(G$52))</formula>
    </cfRule>
    <cfRule type="expression" dxfId="699" priority="25">
      <formula>OR(NOT(ISNUMBER($G$14)),NOT(ISNUMBER($H$14)),$G$14&gt;$H$14)</formula>
    </cfRule>
    <cfRule type="expression" dxfId="698" priority="26">
      <formula>ISNUMBER(G$52)</formula>
    </cfRule>
  </conditionalFormatting>
  <conditionalFormatting sqref="H62:H64">
    <cfRule type="expression" dxfId="697" priority="21">
      <formula>NOT(ISNUMBER(H$52))</formula>
    </cfRule>
    <cfRule type="expression" dxfId="696" priority="22">
      <formula>OR(NOT(ISNUMBER($G$14)),NOT(ISNUMBER($H$14)),$G$14&gt;$H$14)</formula>
    </cfRule>
    <cfRule type="expression" dxfId="695" priority="23">
      <formula>ISNUMBER(H$52)</formula>
    </cfRule>
  </conditionalFormatting>
  <conditionalFormatting sqref="I62:I64">
    <cfRule type="expression" dxfId="694" priority="18">
      <formula>NOT(ISNUMBER(I$52))</formula>
    </cfRule>
    <cfRule type="expression" dxfId="693" priority="19">
      <formula>OR(NOT(ISNUMBER($G$14)),NOT(ISNUMBER($H$14)),$G$14&gt;$H$14)</formula>
    </cfRule>
    <cfRule type="expression" dxfId="692" priority="20">
      <formula>ISNUMBER(I$52)</formula>
    </cfRule>
  </conditionalFormatting>
  <conditionalFormatting sqref="J62:J64">
    <cfRule type="expression" dxfId="691" priority="15">
      <formula>NOT(ISNUMBER(J$52))</formula>
    </cfRule>
    <cfRule type="expression" dxfId="690" priority="16">
      <formula>OR(NOT(ISNUMBER($G$14)),NOT(ISNUMBER($H$14)),$G$14&gt;$H$14)</formula>
    </cfRule>
    <cfRule type="expression" dxfId="689" priority="17">
      <formula>ISNUMBER(J$52)</formula>
    </cfRule>
  </conditionalFormatting>
  <conditionalFormatting sqref="K62:K64">
    <cfRule type="expression" dxfId="688" priority="12">
      <formula>NOT(ISNUMBER(K$52))</formula>
    </cfRule>
    <cfRule type="expression" dxfId="687" priority="13">
      <formula>OR(NOT(ISNUMBER($G$14)),NOT(ISNUMBER($H$14)),$G$14&gt;$H$14)</formula>
    </cfRule>
    <cfRule type="expression" dxfId="686" priority="14">
      <formula>ISNUMBER(K$52)</formula>
    </cfRule>
  </conditionalFormatting>
  <conditionalFormatting sqref="L62:L64">
    <cfRule type="expression" dxfId="685" priority="9">
      <formula>NOT(ISNUMBER(L$52))</formula>
    </cfRule>
    <cfRule type="expression" dxfId="684" priority="10">
      <formula>OR(NOT(ISNUMBER($G$14)),NOT(ISNUMBER($H$14)),$G$14&gt;$H$14)</formula>
    </cfRule>
    <cfRule type="expression" dxfId="683" priority="11">
      <formula>ISNUMBER(L$52)</formula>
    </cfRule>
  </conditionalFormatting>
  <conditionalFormatting sqref="M62:M64">
    <cfRule type="expression" dxfId="682" priority="6">
      <formula>NOT(ISNUMBER(M$52))</formula>
    </cfRule>
    <cfRule type="expression" dxfId="681" priority="7">
      <formula>OR(NOT(ISNUMBER($G$14)),NOT(ISNUMBER($H$14)),$G$14&gt;$H$14)</formula>
    </cfRule>
    <cfRule type="expression" dxfId="680" priority="8">
      <formula>ISNUMBER(M$52)</formula>
    </cfRule>
  </conditionalFormatting>
  <conditionalFormatting sqref="N62:N64">
    <cfRule type="expression" dxfId="679" priority="3">
      <formula>NOT(ISNUMBER(N$52))</formula>
    </cfRule>
    <cfRule type="expression" dxfId="678" priority="4">
      <formula>OR(NOT(ISNUMBER($G$14)),NOT(ISNUMBER($H$14)),$G$14&gt;$H$14)</formula>
    </cfRule>
    <cfRule type="expression" dxfId="677" priority="5">
      <formula>ISNUMBER(N$52)</formula>
    </cfRule>
  </conditionalFormatting>
  <conditionalFormatting sqref="N77">
    <cfRule type="expression" dxfId="676" priority="1">
      <formula>NOT(ISNUMBER($M$52))</formula>
    </cfRule>
    <cfRule type="expression" dxfId="675" priority="2">
      <formula>ISNUMBER($M$52)</formula>
    </cfRule>
  </conditionalFormatting>
  <dataValidations count="1">
    <dataValidation type="list" allowBlank="1" showInputMessage="1" showErrorMessage="1" sqref="C6:C9">
      <formula1>"N/A,YES,NO"</formula1>
    </dataValidation>
  </dataValidations>
  <pageMargins left="0.7" right="0.7" top="0.75" bottom="0.75" header="0.3" footer="0.3"/>
  <pageSetup paperSize="9" scale="36" orientation="landscape" r:id="rId1"/>
  <ignoredErrors>
    <ignoredError sqref="F39:G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F66"/>
  <sheetViews>
    <sheetView zoomScaleNormal="100" workbookViewId="0">
      <selection activeCell="F18" sqref="F18"/>
    </sheetView>
  </sheetViews>
  <sheetFormatPr defaultRowHeight="12.75" x14ac:dyDescent="0.2"/>
  <cols>
    <col min="2" max="2" width="12.42578125" customWidth="1"/>
    <col min="3" max="3" width="20.85546875" customWidth="1"/>
    <col min="4" max="4" width="9.140625" customWidth="1"/>
    <col min="5" max="5" width="13.85546875" customWidth="1"/>
    <col min="6" max="6" width="10.42578125" customWidth="1"/>
    <col min="7" max="16" width="9.28515625" bestFit="1" customWidth="1"/>
    <col min="17" max="25" width="9.5703125" bestFit="1" customWidth="1"/>
  </cols>
  <sheetData>
    <row r="2" spans="3:27" ht="15" x14ac:dyDescent="0.25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7" ht="15" x14ac:dyDescent="0.25">
      <c r="C3" s="25" t="s">
        <v>99</v>
      </c>
      <c r="F3" s="10"/>
      <c r="G3" s="4" t="s">
        <v>17</v>
      </c>
      <c r="H3" s="4"/>
      <c r="J3" s="11"/>
      <c r="K3" s="4" t="s">
        <v>118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3:27" ht="15" x14ac:dyDescent="0.25"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7" ht="15" customHeight="1" x14ac:dyDescent="0.25">
      <c r="C5" s="12"/>
      <c r="D5" s="4"/>
      <c r="E5" s="2"/>
      <c r="F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3:27" ht="15" customHeight="1" x14ac:dyDescent="0.25">
      <c r="C6" s="34" t="s">
        <v>103</v>
      </c>
      <c r="D6" s="35"/>
      <c r="E6" s="30">
        <f ca="1">YEAR(Inputs!$G$11)</f>
        <v>2020</v>
      </c>
      <c r="F6" s="30">
        <f ca="1">IF(ISNUMBER(F7),YEAR(Inputs!$G$11)+F7,"")</f>
        <v>2021</v>
      </c>
      <c r="G6" s="30">
        <f ca="1">IF(ISNUMBER(G7),YEAR(Inputs!$G$11)+G7,"")</f>
        <v>2022</v>
      </c>
      <c r="H6" s="30">
        <f ca="1">IF(ISNUMBER(H7),YEAR(Inputs!$G$11)+H7,"")</f>
        <v>2023</v>
      </c>
      <c r="I6" s="30">
        <f ca="1">IF(ISNUMBER(I7),YEAR(Inputs!$G$11)+I7,"")</f>
        <v>2024</v>
      </c>
      <c r="J6" s="30">
        <f ca="1">IF(ISNUMBER(J7),YEAR(Inputs!$G$11)+J7,"")</f>
        <v>2025</v>
      </c>
      <c r="K6" s="30">
        <f ca="1">IF(ISNUMBER(K7),YEAR(Inputs!$G$11)+K7,"")</f>
        <v>2026</v>
      </c>
      <c r="L6" s="30" t="str">
        <f ca="1">IF(ISNUMBER(L7),YEAR(Inputs!$G$11)+L7,"")</f>
        <v/>
      </c>
      <c r="M6" s="30" t="str">
        <f ca="1">IF(ISNUMBER(M7),YEAR(Inputs!$G$11)+M7,"")</f>
        <v/>
      </c>
      <c r="N6" s="30" t="str">
        <f ca="1">IF(ISNUMBER(N7),YEAR(Inputs!$G$11)+N7,"")</f>
        <v/>
      </c>
      <c r="O6" s="30" t="str">
        <f ca="1">IF(ISNUMBER(O7),YEAR(Inputs!$G$11)+O7,"")</f>
        <v/>
      </c>
      <c r="P6" s="30" t="str">
        <f ca="1">IF(ISNUMBER(P7),YEAR(Inputs!$G$11)+P7,"")</f>
        <v/>
      </c>
      <c r="Q6" s="30" t="str">
        <f ca="1">IF(ISNUMBER(Q7),YEAR(Inputs!$G$11)+Q7,"")</f>
        <v/>
      </c>
      <c r="R6" s="30" t="str">
        <f ca="1">IF(ISNUMBER(R7),YEAR(Inputs!$G$11)+R7,"")</f>
        <v/>
      </c>
      <c r="S6" s="30" t="str">
        <f ca="1">IF(ISNUMBER(S7),YEAR(Inputs!$G$11)+S7,"")</f>
        <v/>
      </c>
      <c r="T6" s="30" t="str">
        <f ca="1">IF(ISNUMBER(T7),YEAR(Inputs!$G$11)+T7,"")</f>
        <v/>
      </c>
      <c r="U6" s="30" t="str">
        <f ca="1">IF(ISNUMBER(U7),YEAR(Inputs!$G$11)+U7,"")</f>
        <v/>
      </c>
      <c r="V6" s="30" t="str">
        <f ca="1">IF(ISNUMBER(V7),YEAR(Inputs!$G$11)+V7,"")</f>
        <v/>
      </c>
      <c r="W6" s="30" t="str">
        <f ca="1">IF(ISNUMBER(W7),YEAR(Inputs!$G$11)+W7,"")</f>
        <v/>
      </c>
      <c r="X6" s="30" t="str">
        <f ca="1">IF(ISNUMBER(X7),YEAR(Inputs!$G$11)+X7,"")</f>
        <v/>
      </c>
      <c r="Y6" s="30" t="str">
        <f ca="1">IF(ISNUMBER(Y7),YEAR(Inputs!$G$11)+Y7,"")</f>
        <v/>
      </c>
      <c r="Z6" s="31"/>
      <c r="AA6" s="27"/>
    </row>
    <row r="7" spans="3:27" ht="15" customHeight="1" x14ac:dyDescent="0.25">
      <c r="C7" s="4" t="s">
        <v>104</v>
      </c>
      <c r="D7" s="4"/>
      <c r="E7" s="3">
        <f ca="1">IF(AND(ISNUMBER(Inputs!$G$11),ISNUMBER(Inputs!$H$11),ISNUMBER(Inputs!$G$14),ISNUMBER(Inputs!$H$14)),0,"")</f>
        <v>0</v>
      </c>
      <c r="F7" s="3">
        <f ca="1">IF(ISNUMBER(E7),IF(E7+1&lt;=(YEAR(Inputs!$H$14)-YEAR(Inputs!$G$11)),E7+1,""),"")</f>
        <v>1</v>
      </c>
      <c r="G7" s="3">
        <f ca="1">IF(ISNUMBER(F7),IF(F7+1&lt;=(YEAR(Inputs!$H$14)-YEAR(Inputs!$G$11)),F7+1,""),"")</f>
        <v>2</v>
      </c>
      <c r="H7" s="3">
        <f ca="1">IF(ISNUMBER(G7),IF(G7+1&lt;=(YEAR(Inputs!$H$14)-YEAR(Inputs!$G$11)),G7+1,""),"")</f>
        <v>3</v>
      </c>
      <c r="I7" s="3">
        <f ca="1">IF(ISNUMBER(H7),IF(H7+1&lt;=(YEAR(Inputs!$H$14)-YEAR(Inputs!$G$11)),H7+1,""),"")</f>
        <v>4</v>
      </c>
      <c r="J7" s="3">
        <f ca="1">IF(ISNUMBER(I7),IF(I7+1&lt;=(YEAR(Inputs!$H$14)-YEAR(Inputs!$G$11)),I7+1,""),"")</f>
        <v>5</v>
      </c>
      <c r="K7" s="3">
        <f ca="1">IF(ISNUMBER(J7),IF(J7+1&lt;=(YEAR(Inputs!$H$14)-YEAR(Inputs!$G$11)),J7+1,""),"")</f>
        <v>6</v>
      </c>
      <c r="L7" s="3" t="str">
        <f ca="1">IF(ISNUMBER(K7),IF(K7+1&lt;=(YEAR(Inputs!$H$14)-YEAR(Inputs!$G$11)),K7+1,""),"")</f>
        <v/>
      </c>
      <c r="M7" s="3" t="str">
        <f ca="1">IF(ISNUMBER(L7),IF(L7+1&lt;=(YEAR(Inputs!$H$14)-YEAR(Inputs!$G$11)),L7+1,""),"")</f>
        <v/>
      </c>
      <c r="N7" s="3" t="str">
        <f ca="1">IF(ISNUMBER(M7),IF(M7+1&lt;=(YEAR(Inputs!$H$14)-YEAR(Inputs!$G$11)),M7+1,""),"")</f>
        <v/>
      </c>
      <c r="O7" s="3" t="str">
        <f ca="1">IF(ISNUMBER(N7),IF(N7+1&lt;=(YEAR(Inputs!$H$14)-YEAR(Inputs!$G$11)),N7+1,""),"")</f>
        <v/>
      </c>
      <c r="P7" s="3" t="str">
        <f ca="1">IF(ISNUMBER(O7),IF(O7+1&lt;=(YEAR(Inputs!$H$14)-YEAR(Inputs!$G$11)),O7+1,""),"")</f>
        <v/>
      </c>
      <c r="Q7" s="3" t="str">
        <f ca="1">IF(ISNUMBER(P7),IF(P7+1&lt;=(YEAR(Inputs!$H$14)-YEAR(Inputs!$G$11)),P7+1,""),"")</f>
        <v/>
      </c>
      <c r="R7" s="3" t="str">
        <f ca="1">IF(ISNUMBER(Q7),IF(Q7+1&lt;=(YEAR(Inputs!$H$14)-YEAR(Inputs!$G$11)),Q7+1,""),"")</f>
        <v/>
      </c>
      <c r="S7" s="3" t="str">
        <f ca="1">IF(ISNUMBER(R7),IF(R7+1&lt;=(YEAR(Inputs!$H$14)-YEAR(Inputs!$G$11)),R7+1,""),"")</f>
        <v/>
      </c>
      <c r="T7" s="3" t="str">
        <f ca="1">IF(ISNUMBER(S7),IF(S7+1&lt;=(YEAR(Inputs!$H$14)-YEAR(Inputs!$G$11)),S7+1,""),"")</f>
        <v/>
      </c>
      <c r="U7" s="3" t="str">
        <f ca="1">IF(ISNUMBER(T7),IF(T7+1&lt;=(YEAR(Inputs!$H$14)-YEAR(Inputs!$G$11)),T7+1,""),"")</f>
        <v/>
      </c>
      <c r="V7" s="3" t="str">
        <f ca="1">IF(ISNUMBER(U7),IF(U7+1&lt;=(YEAR(Inputs!$H$14)-YEAR(Inputs!$G$11)),U7+1,""),"")</f>
        <v/>
      </c>
      <c r="W7" s="3" t="str">
        <f ca="1">IF(ISNUMBER(V7),IF(V7+1&lt;=(YEAR(Inputs!$H$14)-YEAR(Inputs!$G$11)),V7+1,""),"")</f>
        <v/>
      </c>
      <c r="X7" s="3" t="str">
        <f ca="1">IF(ISNUMBER(W7),IF(W7+1&lt;=(YEAR(Inputs!$H$14)-YEAR(Inputs!$G$11)),W7+1,""),"")</f>
        <v/>
      </c>
      <c r="Y7" s="3" t="str">
        <f ca="1">IF(ISNUMBER(X7),IF(X7+1&lt;=(YEAR(Inputs!$H$14)-YEAR(Inputs!$G$11)),X7+1,""),"")</f>
        <v/>
      </c>
      <c r="Z7" s="3" t="str">
        <f ca="1">IF(ISNUMBER(Y7),IF(Y7+1&lt;=(YEAR(Inputs!$H$14)-YEAR(Inputs!$G$11)),Y7+1,""),"")</f>
        <v/>
      </c>
      <c r="AA7" s="1"/>
    </row>
    <row r="8" spans="3:27" ht="15" customHeight="1" x14ac:dyDescent="0.25">
      <c r="C8" s="37" t="s">
        <v>105</v>
      </c>
      <c r="D8" s="38"/>
      <c r="E8" s="3">
        <f ca="1">IF(AND(ISNUMBER(Inputs!$G$14),ISNUMBER(Inputs!$H$14)),YEAR(Inputs!$G$11)-YEAR(Inputs!$G$14),"")</f>
        <v>-3</v>
      </c>
      <c r="F8" s="3">
        <f ca="1">IF(ISNUMBER(F7),E8+1,"")</f>
        <v>-2</v>
      </c>
      <c r="G8" s="3">
        <f ca="1">IF(ISNUMBER(G7),F8+1,"")</f>
        <v>-1</v>
      </c>
      <c r="H8" s="3">
        <f t="shared" ref="H8:X8" ca="1" si="0">IF(ISNUMBER(H7),G8+1,"")</f>
        <v>0</v>
      </c>
      <c r="I8" s="3">
        <f t="shared" ca="1" si="0"/>
        <v>1</v>
      </c>
      <c r="J8" s="3">
        <f t="shared" ca="1" si="0"/>
        <v>2</v>
      </c>
      <c r="K8" s="3">
        <f ca="1">IF(ISNUMBER(K7),J8+1,"")</f>
        <v>3</v>
      </c>
      <c r="L8" s="3" t="str">
        <f t="shared" ca="1" si="0"/>
        <v/>
      </c>
      <c r="M8" s="3" t="str">
        <f t="shared" ca="1" si="0"/>
        <v/>
      </c>
      <c r="N8" s="3" t="str">
        <f t="shared" ca="1" si="0"/>
        <v/>
      </c>
      <c r="O8" s="3" t="str">
        <f t="shared" ca="1" si="0"/>
        <v/>
      </c>
      <c r="P8" s="3" t="str">
        <f t="shared" ca="1" si="0"/>
        <v/>
      </c>
      <c r="Q8" s="3" t="str">
        <f t="shared" ca="1" si="0"/>
        <v/>
      </c>
      <c r="R8" s="3" t="str">
        <f t="shared" ca="1" si="0"/>
        <v/>
      </c>
      <c r="S8" s="3" t="str">
        <f t="shared" ca="1" si="0"/>
        <v/>
      </c>
      <c r="T8" s="3" t="str">
        <f t="shared" ca="1" si="0"/>
        <v/>
      </c>
      <c r="U8" s="3" t="str">
        <f t="shared" ca="1" si="0"/>
        <v/>
      </c>
      <c r="V8" s="3" t="str">
        <f t="shared" ca="1" si="0"/>
        <v/>
      </c>
      <c r="W8" s="3" t="str">
        <f t="shared" ca="1" si="0"/>
        <v/>
      </c>
      <c r="X8" s="3" t="str">
        <f t="shared" ca="1" si="0"/>
        <v/>
      </c>
      <c r="Y8" s="3" t="str">
        <f ca="1">IF(ISNUMBER(Y7),X8+1,"")</f>
        <v/>
      </c>
      <c r="Z8" s="1"/>
      <c r="AA8" s="1"/>
    </row>
    <row r="9" spans="3:27" ht="15" customHeight="1" x14ac:dyDescent="0.25">
      <c r="C9" s="13" t="s">
        <v>90</v>
      </c>
      <c r="D9" s="3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"/>
      <c r="AA9" s="1"/>
    </row>
    <row r="10" spans="3:27" ht="15" customHeight="1" x14ac:dyDescent="0.25">
      <c r="C10" s="3" t="s">
        <v>28</v>
      </c>
      <c r="D10" s="32">
        <f ca="1">SUM(E10:Y10)</f>
        <v>0</v>
      </c>
      <c r="E10" s="29" t="str">
        <f ca="1">IF(AND(ISNUMBER(E$6),E$6&lt;=YEAR(Inputs!$H$11)),HLOOKUP(E$6,Inputs!$T$29:$AD$48,4,FALSE),"")</f>
        <v/>
      </c>
      <c r="F10" s="29" t="str">
        <f ca="1">IF(AND(ISNUMBER(F$6),F$6&lt;=YEAR(Inputs!$H$11)),HLOOKUP(F$6,Inputs!$T$29:$AD$48,4,FALSE),"")</f>
        <v/>
      </c>
      <c r="G10" s="29" t="str">
        <f ca="1">IF(AND(ISNUMBER(G$6),G$6&lt;=YEAR(Inputs!$H$11)),HLOOKUP(G$6,Inputs!$T$29:$AD$48,4,FALSE),"")</f>
        <v/>
      </c>
      <c r="H10" s="29" t="str">
        <f ca="1">IF(AND(ISNUMBER(H$6),H$6&lt;=YEAR(Inputs!$H$11)),HLOOKUP(H$6,Inputs!$T$29:$AD$48,4,FALSE),"")</f>
        <v/>
      </c>
      <c r="I10" s="29" t="str">
        <f ca="1">IF(AND(ISNUMBER(I$6),I$6&lt;=YEAR(Inputs!$H$11)),HLOOKUP(I$6,Inputs!$T$29:$AD$48,4,FALSE),"")</f>
        <v/>
      </c>
      <c r="J10" s="29" t="str">
        <f ca="1">IF(AND(ISNUMBER(J$6),J$6&lt;=YEAR(Inputs!$H$11)),HLOOKUP(J$6,Inputs!$T$29:$AD$48,4,FALSE),"")</f>
        <v/>
      </c>
      <c r="K10" s="29" t="str">
        <f ca="1">IF(AND(ISNUMBER(K$6),K$6&lt;=YEAR(Inputs!$H$11)),HLOOKUP(K$6,Inputs!$T$29:$AD$48,4,FALSE),"")</f>
        <v/>
      </c>
      <c r="L10" s="29" t="str">
        <f ca="1">IF(AND(ISNUMBER(L$6),L$6&lt;=YEAR(Inputs!$H$11)),HLOOKUP(L$6,Inputs!$T$29:$AD$48,4,FALSE),"")</f>
        <v/>
      </c>
      <c r="M10" s="29" t="str">
        <f ca="1">IF(AND(ISNUMBER(M$6),M$6&lt;=YEAR(Inputs!$H$11)),HLOOKUP(M$6,Inputs!$T$29:$AD$48,4,FALSE),"")</f>
        <v/>
      </c>
      <c r="N10" s="29" t="str">
        <f ca="1">IF(AND(ISNUMBER(N$6),N$6&lt;=YEAR(Inputs!$H$11)),HLOOKUP(N$6,Inputs!$T$29:$AD$48,4,FALSE),"")</f>
        <v/>
      </c>
      <c r="O10" s="29" t="str">
        <f ca="1">IF(AND(ISNUMBER(O$6),O$6&lt;=YEAR(Inputs!$H$11)),HLOOKUP(O$6,Inputs!$T$29:$AD$48,4,FALSE),"")</f>
        <v/>
      </c>
      <c r="P10" s="29" t="str">
        <f ca="1">IF(AND(ISNUMBER(P$6),P$6&lt;=YEAR(Inputs!$H$11)),HLOOKUP(P$6,Inputs!$T$29:$AD$48,4,FALSE),"")</f>
        <v/>
      </c>
      <c r="Q10" s="29" t="str">
        <f ca="1">IF(AND(ISNUMBER(Q$6),Q$6&lt;=YEAR(Inputs!$H$11)),HLOOKUP(Q$6,Inputs!$T$29:$AD$48,4,FALSE),"")</f>
        <v/>
      </c>
      <c r="R10" s="29" t="str">
        <f ca="1">IF(AND(ISNUMBER(R$6),R$6&lt;=YEAR(Inputs!$H$11)),HLOOKUP(R$6,Inputs!$T$29:$AD$48,4,FALSE),"")</f>
        <v/>
      </c>
      <c r="S10" s="29" t="str">
        <f ca="1">IF(AND(ISNUMBER(S$6),S$6&lt;=YEAR(Inputs!$H$11)),HLOOKUP(S$6,Inputs!$T$29:$AD$48,4,FALSE),"")</f>
        <v/>
      </c>
      <c r="T10" s="29" t="str">
        <f ca="1">IF(AND(ISNUMBER(T$6),T$6&lt;=YEAR(Inputs!$H$11)),HLOOKUP(T$6,Inputs!$T$29:$AD$48,4,FALSE),"")</f>
        <v/>
      </c>
      <c r="U10" s="29" t="str">
        <f ca="1">IF(AND(ISNUMBER(U$6),U$6&lt;=YEAR(Inputs!$H$11)),HLOOKUP(U$6,Inputs!$T$29:$AD$48,4,FALSE),"")</f>
        <v/>
      </c>
      <c r="V10" s="29" t="str">
        <f ca="1">IF(AND(ISNUMBER(V$6),V$6&lt;=YEAR(Inputs!$H$11)),HLOOKUP(V$6,Inputs!$T$29:$AD$48,4,FALSE),"")</f>
        <v/>
      </c>
      <c r="W10" s="29" t="str">
        <f ca="1">IF(AND(ISNUMBER(W$6),W$6&lt;=YEAR(Inputs!$H$11)),HLOOKUP(W$6,Inputs!$T$29:$AD$48,4,FALSE),"")</f>
        <v/>
      </c>
      <c r="X10" s="29" t="str">
        <f ca="1">IF(AND(ISNUMBER(X$6),X$6&lt;=YEAR(Inputs!$H$11)),HLOOKUP(X$6,Inputs!$T$29:$AD$48,4,FALSE),"")</f>
        <v/>
      </c>
      <c r="Y10" s="29" t="str">
        <f ca="1">IF(AND(ISNUMBER(Y$6),Y$6&lt;=YEAR(Inputs!$H$11)),HLOOKUP(Y$6,Inputs!$T$29:$AD$48,4,FALSE),"")</f>
        <v/>
      </c>
    </row>
    <row r="11" spans="3:27" ht="15" customHeight="1" x14ac:dyDescent="0.25">
      <c r="C11" s="3" t="s">
        <v>67</v>
      </c>
      <c r="D11" s="32">
        <f t="shared" ref="D11:D13" ca="1" si="1">SUM(E11:Y11)</f>
        <v>220</v>
      </c>
      <c r="E11" s="29">
        <f ca="1">IF(AND(ISNUMBER(E$6),E$6&lt;=YEAR(Inputs!$H$11)),HLOOKUP(E$6,Inputs!$T$29:$AD$48,5,FALSE),"")</f>
        <v>100</v>
      </c>
      <c r="F11" s="29">
        <f ca="1">IF(AND(ISNUMBER(F$6),F$6&lt;=YEAR(Inputs!$H$11)),HLOOKUP(F$6,Inputs!$T$29:$AD$48,5,FALSE),"")</f>
        <v>120</v>
      </c>
      <c r="G11" s="29" t="str">
        <f ca="1">IF(AND(ISNUMBER(G$6),G$6&lt;=YEAR(Inputs!$H$11)),HLOOKUP(G$6,Inputs!$T$29:$AD$48,5,FALSE),"")</f>
        <v/>
      </c>
      <c r="H11" s="29" t="str">
        <f ca="1">IF(AND(ISNUMBER(H$6),H$6&lt;=YEAR(Inputs!$H$11)),HLOOKUP(H$6,Inputs!$T$29:$AD$48,5,FALSE),"")</f>
        <v/>
      </c>
      <c r="I11" s="29" t="str">
        <f ca="1">IF(AND(ISNUMBER(I$6),I$6&lt;=YEAR(Inputs!$H$11)),HLOOKUP(I$6,Inputs!$T$29:$AD$48,5,FALSE),"")</f>
        <v/>
      </c>
      <c r="J11" s="29" t="str">
        <f ca="1">IF(AND(ISNUMBER(J$6),J$6&lt;=YEAR(Inputs!$H$11)),HLOOKUP(J$6,Inputs!$T$29:$AD$48,5,FALSE),"")</f>
        <v/>
      </c>
      <c r="K11" s="29" t="str">
        <f ca="1">IF(AND(ISNUMBER(K$6),K$6&lt;=YEAR(Inputs!$H$11)),HLOOKUP(K$6,Inputs!$T$29:$AD$48,5,FALSE),"")</f>
        <v/>
      </c>
      <c r="L11" s="29" t="str">
        <f ca="1">IF(AND(ISNUMBER(L$6),L$6&lt;=YEAR(Inputs!$H$11)),HLOOKUP(L$6,Inputs!$T$29:$AD$48,5,FALSE),"")</f>
        <v/>
      </c>
      <c r="M11" s="29" t="str">
        <f ca="1">IF(AND(ISNUMBER(M$6),M$6&lt;=YEAR(Inputs!$H$11)),HLOOKUP(M$6,Inputs!$T$29:$AD$48,5,FALSE),"")</f>
        <v/>
      </c>
      <c r="N11" s="29" t="str">
        <f ca="1">IF(AND(ISNUMBER(N$6),N$6&lt;=YEAR(Inputs!$H$11)),HLOOKUP(N$6,Inputs!$T$29:$AD$48,5,FALSE),"")</f>
        <v/>
      </c>
      <c r="O11" s="29" t="str">
        <f ca="1">IF(AND(ISNUMBER(O$6),O$6&lt;=YEAR(Inputs!$H$11)),HLOOKUP(O$6,Inputs!$T$29:$AD$48,5,FALSE),"")</f>
        <v/>
      </c>
      <c r="P11" s="29" t="str">
        <f ca="1">IF(AND(ISNUMBER(P$6),P$6&lt;=YEAR(Inputs!$H$11)),HLOOKUP(P$6,Inputs!$T$29:$AD$48,5,FALSE),"")</f>
        <v/>
      </c>
      <c r="Q11" s="29" t="str">
        <f ca="1">IF(AND(ISNUMBER(Q$6),Q$6&lt;=YEAR(Inputs!$H$11)),HLOOKUP(Q$6,Inputs!$T$29:$AD$48,5,FALSE),"")</f>
        <v/>
      </c>
      <c r="R11" s="29" t="str">
        <f ca="1">IF(AND(ISNUMBER(R$6),R$6&lt;=YEAR(Inputs!$H$11)),HLOOKUP(R$6,Inputs!$T$29:$AD$48,5,FALSE),"")</f>
        <v/>
      </c>
      <c r="S11" s="29" t="str">
        <f ca="1">IF(AND(ISNUMBER(S$6),S$6&lt;=YEAR(Inputs!$H$11)),HLOOKUP(S$6,Inputs!$T$29:$AD$48,5,FALSE),"")</f>
        <v/>
      </c>
      <c r="T11" s="29" t="str">
        <f ca="1">IF(AND(ISNUMBER(T$6),T$6&lt;=YEAR(Inputs!$H$11)),HLOOKUP(T$6,Inputs!$T$29:$AD$48,5,FALSE),"")</f>
        <v/>
      </c>
      <c r="U11" s="29" t="str">
        <f ca="1">IF(AND(ISNUMBER(U$6),U$6&lt;=YEAR(Inputs!$H$11)),HLOOKUP(U$6,Inputs!$T$29:$AD$48,5,FALSE),"")</f>
        <v/>
      </c>
      <c r="V11" s="29" t="str">
        <f ca="1">IF(AND(ISNUMBER(V$6),V$6&lt;=YEAR(Inputs!$H$11)),HLOOKUP(V$6,Inputs!$T$29:$AD$48,5,FALSE),"")</f>
        <v/>
      </c>
      <c r="W11" s="29" t="str">
        <f ca="1">IF(AND(ISNUMBER(W$6),W$6&lt;=YEAR(Inputs!$H$11)),HLOOKUP(W$6,Inputs!$T$29:$AD$48,5,FALSE),"")</f>
        <v/>
      </c>
      <c r="X11" s="29" t="str">
        <f ca="1">IF(AND(ISNUMBER(X$6),X$6&lt;=YEAR(Inputs!$H$11)),HLOOKUP(X$6,Inputs!$T$29:$AD$48,5,FALSE),"")</f>
        <v/>
      </c>
      <c r="Y11" s="29" t="str">
        <f ca="1">IF(AND(ISNUMBER(Y$6),Y$6&lt;=YEAR(Inputs!$H$11)),HLOOKUP(Y$6,Inputs!$T$29:$AD$48,5,FALSE),"")</f>
        <v/>
      </c>
    </row>
    <row r="12" spans="3:27" ht="15" customHeight="1" x14ac:dyDescent="0.25">
      <c r="C12" s="3" t="s">
        <v>29</v>
      </c>
      <c r="D12" s="32">
        <f t="shared" ca="1" si="1"/>
        <v>350</v>
      </c>
      <c r="E12" s="29" t="str">
        <f ca="1">IF(AND(ISNUMBER(E$6),E$6&lt;=YEAR(Inputs!$H$11)),HLOOKUP(E$6,Inputs!$T$29:$AD$48,6,FALSE),"")</f>
        <v/>
      </c>
      <c r="F12" s="29">
        <f ca="1">IF(AND(ISNUMBER(F$6),F$6&lt;=YEAR(Inputs!$H$11)),HLOOKUP(F$6,Inputs!$T$29:$AD$48,6,FALSE),"")</f>
        <v>100</v>
      </c>
      <c r="G12" s="29">
        <f ca="1">IF(AND(ISNUMBER(G$6),G$6&lt;=YEAR(Inputs!$H$11)),HLOOKUP(G$6,Inputs!$T$29:$AD$48,6,FALSE),"")</f>
        <v>150</v>
      </c>
      <c r="H12" s="29">
        <f ca="1">IF(AND(ISNUMBER(H$6),H$6&lt;=YEAR(Inputs!$H$11)),HLOOKUP(H$6,Inputs!$T$29:$AD$48,6,FALSE),"")</f>
        <v>100</v>
      </c>
      <c r="I12" s="29" t="str">
        <f ca="1">IF(AND(ISNUMBER(I$6),I$6&lt;=YEAR(Inputs!$H$11)),HLOOKUP(I$6,Inputs!$T$29:$AD$48,6,FALSE),"")</f>
        <v/>
      </c>
      <c r="J12" s="29" t="str">
        <f ca="1">IF(AND(ISNUMBER(J$6),J$6&lt;=YEAR(Inputs!$H$11)),HLOOKUP(J$6,Inputs!$T$29:$AD$48,6,FALSE),"")</f>
        <v/>
      </c>
      <c r="K12" s="29" t="str">
        <f ca="1">IF(AND(ISNUMBER(K$6),K$6&lt;=YEAR(Inputs!$H$11)),HLOOKUP(K$6,Inputs!$T$29:$AD$48,6,FALSE),"")</f>
        <v/>
      </c>
      <c r="L12" s="29" t="str">
        <f ca="1">IF(AND(ISNUMBER(L$6),L$6&lt;=YEAR(Inputs!$H$11)),HLOOKUP(L$6,Inputs!$T$29:$AD$48,6,FALSE),"")</f>
        <v/>
      </c>
      <c r="M12" s="29" t="str">
        <f ca="1">IF(AND(ISNUMBER(M$6),M$6&lt;=YEAR(Inputs!$H$11)),HLOOKUP(M$6,Inputs!$T$29:$AD$48,6,FALSE),"")</f>
        <v/>
      </c>
      <c r="N12" s="29" t="str">
        <f ca="1">IF(AND(ISNUMBER(N$6),N$6&lt;=YEAR(Inputs!$H$11)),HLOOKUP(N$6,Inputs!$T$29:$AD$48,6,FALSE),"")</f>
        <v/>
      </c>
      <c r="O12" s="29" t="str">
        <f ca="1">IF(AND(ISNUMBER(O$6),O$6&lt;=YEAR(Inputs!$H$11)),HLOOKUP(O$6,Inputs!$T$29:$AD$48,6,FALSE),"")</f>
        <v/>
      </c>
      <c r="P12" s="29" t="str">
        <f ca="1">IF(AND(ISNUMBER(P$6),P$6&lt;=YEAR(Inputs!$H$11)),HLOOKUP(P$6,Inputs!$T$29:$AD$48,6,FALSE),"")</f>
        <v/>
      </c>
      <c r="Q12" s="29" t="str">
        <f ca="1">IF(AND(ISNUMBER(Q$6),Q$6&lt;=YEAR(Inputs!$H$11)),HLOOKUP(Q$6,Inputs!$T$29:$AD$48,6,FALSE),"")</f>
        <v/>
      </c>
      <c r="R12" s="29" t="str">
        <f ca="1">IF(AND(ISNUMBER(R$6),R$6&lt;=YEAR(Inputs!$H$11)),HLOOKUP(R$6,Inputs!$T$29:$AD$48,6,FALSE),"")</f>
        <v/>
      </c>
      <c r="S12" s="29" t="str">
        <f ca="1">IF(AND(ISNUMBER(S$6),S$6&lt;=YEAR(Inputs!$H$11)),HLOOKUP(S$6,Inputs!$T$29:$AD$48,6,FALSE),"")</f>
        <v/>
      </c>
      <c r="T12" s="29" t="str">
        <f ca="1">IF(AND(ISNUMBER(T$6),T$6&lt;=YEAR(Inputs!$H$11)),HLOOKUP(T$6,Inputs!$T$29:$AD$48,6,FALSE),"")</f>
        <v/>
      </c>
      <c r="U12" s="29" t="str">
        <f ca="1">IF(AND(ISNUMBER(U$6),U$6&lt;=YEAR(Inputs!$H$11)),HLOOKUP(U$6,Inputs!$T$29:$AD$48,6,FALSE),"")</f>
        <v/>
      </c>
      <c r="V12" s="29" t="str">
        <f ca="1">IF(AND(ISNUMBER(V$6),V$6&lt;=YEAR(Inputs!$H$11)),HLOOKUP(V$6,Inputs!$T$29:$AD$48,6,FALSE),"")</f>
        <v/>
      </c>
      <c r="W12" s="29" t="str">
        <f ca="1">IF(AND(ISNUMBER(W$6),W$6&lt;=YEAR(Inputs!$H$11)),HLOOKUP(W$6,Inputs!$T$29:$AD$48,6,FALSE),"")</f>
        <v/>
      </c>
      <c r="X12" s="29" t="str">
        <f ca="1">IF(AND(ISNUMBER(X$6),X$6&lt;=YEAR(Inputs!$H$11)),HLOOKUP(X$6,Inputs!$T$29:$AD$48,6,FALSE),"")</f>
        <v/>
      </c>
      <c r="Y12" s="29" t="str">
        <f ca="1">IF(AND(ISNUMBER(Y$6),Y$6&lt;=YEAR(Inputs!$H$11)),HLOOKUP(Y$6,Inputs!$T$29:$AD$48,6,FALSE),"")</f>
        <v/>
      </c>
    </row>
    <row r="13" spans="3:27" ht="15" customHeight="1" x14ac:dyDescent="0.25">
      <c r="C13" s="3" t="s">
        <v>30</v>
      </c>
      <c r="D13" s="32">
        <f t="shared" ca="1" si="1"/>
        <v>0</v>
      </c>
      <c r="E13" s="29" t="str">
        <f ca="1">IF(AND(ISNUMBER(E$6),E$6&lt;=YEAR(Inputs!$H$11)),HLOOKUP(E$6,Inputs!$T$29:$AD$48,7,FALSE),"")</f>
        <v/>
      </c>
      <c r="F13" s="29" t="str">
        <f ca="1">IF(AND(ISNUMBER(F$6),F$6&lt;=YEAR(Inputs!$H$11)),HLOOKUP(F$6,Inputs!$T$29:$AD$48,7,FALSE),"")</f>
        <v/>
      </c>
      <c r="G13" s="29" t="str">
        <f ca="1">IF(AND(ISNUMBER(G$6),G$6&lt;=YEAR(Inputs!$H$11)),HLOOKUP(G$6,Inputs!$T$29:$AD$48,7,FALSE),"")</f>
        <v/>
      </c>
      <c r="H13" s="29" t="str">
        <f ca="1">IF(AND(ISNUMBER(H$6),H$6&lt;=YEAR(Inputs!$H$11)),HLOOKUP(H$6,Inputs!$T$29:$AD$48,7,FALSE),"")</f>
        <v/>
      </c>
      <c r="I13" s="29" t="str">
        <f ca="1">IF(AND(ISNUMBER(I$6),I$6&lt;=YEAR(Inputs!$H$11)),HLOOKUP(I$6,Inputs!$T$29:$AD$48,7,FALSE),"")</f>
        <v/>
      </c>
      <c r="J13" s="29" t="str">
        <f ca="1">IF(AND(ISNUMBER(J$6),J$6&lt;=YEAR(Inputs!$H$11)),HLOOKUP(J$6,Inputs!$T$29:$AD$48,7,FALSE),"")</f>
        <v/>
      </c>
      <c r="K13" s="29" t="str">
        <f ca="1">IF(AND(ISNUMBER(K$6),K$6&lt;=YEAR(Inputs!$H$11)),HLOOKUP(K$6,Inputs!$T$29:$AD$48,7,FALSE),"")</f>
        <v/>
      </c>
      <c r="L13" s="29" t="str">
        <f ca="1">IF(AND(ISNUMBER(L$6),L$6&lt;=YEAR(Inputs!$H$11)),HLOOKUP(L$6,Inputs!$T$29:$AD$48,7,FALSE),"")</f>
        <v/>
      </c>
      <c r="M13" s="29" t="str">
        <f ca="1">IF(AND(ISNUMBER(M$6),M$6&lt;=YEAR(Inputs!$H$11)),HLOOKUP(M$6,Inputs!$T$29:$AD$48,7,FALSE),"")</f>
        <v/>
      </c>
      <c r="N13" s="29" t="str">
        <f ca="1">IF(AND(ISNUMBER(N$6),N$6&lt;=YEAR(Inputs!$H$11)),HLOOKUP(N$6,Inputs!$T$29:$AD$48,7,FALSE),"")</f>
        <v/>
      </c>
      <c r="O13" s="29" t="str">
        <f ca="1">IF(AND(ISNUMBER(O$6),O$6&lt;=YEAR(Inputs!$H$11)),HLOOKUP(O$6,Inputs!$T$29:$AD$48,7,FALSE),"")</f>
        <v/>
      </c>
      <c r="P13" s="29" t="str">
        <f ca="1">IF(AND(ISNUMBER(P$6),P$6&lt;=YEAR(Inputs!$H$11)),HLOOKUP(P$6,Inputs!$T$29:$AD$48,7,FALSE),"")</f>
        <v/>
      </c>
      <c r="Q13" s="29" t="str">
        <f ca="1">IF(AND(ISNUMBER(Q$6),Q$6&lt;=YEAR(Inputs!$H$11)),HLOOKUP(Q$6,Inputs!$T$29:$AD$48,7,FALSE),"")</f>
        <v/>
      </c>
      <c r="R13" s="29" t="str">
        <f ca="1">IF(AND(ISNUMBER(R$6),R$6&lt;=YEAR(Inputs!$H$11)),HLOOKUP(R$6,Inputs!$T$29:$AD$48,7,FALSE),"")</f>
        <v/>
      </c>
      <c r="S13" s="29" t="str">
        <f ca="1">IF(AND(ISNUMBER(S$6),S$6&lt;=YEAR(Inputs!$H$11)),HLOOKUP(S$6,Inputs!$T$29:$AD$48,7,FALSE),"")</f>
        <v/>
      </c>
      <c r="T13" s="29" t="str">
        <f ca="1">IF(AND(ISNUMBER(T$6),T$6&lt;=YEAR(Inputs!$H$11)),HLOOKUP(T$6,Inputs!$T$29:$AD$48,7,FALSE),"")</f>
        <v/>
      </c>
      <c r="U13" s="29" t="str">
        <f ca="1">IF(AND(ISNUMBER(U$6),U$6&lt;=YEAR(Inputs!$H$11)),HLOOKUP(U$6,Inputs!$T$29:$AD$48,7,FALSE),"")</f>
        <v/>
      </c>
      <c r="V13" s="29" t="str">
        <f ca="1">IF(AND(ISNUMBER(V$6),V$6&lt;=YEAR(Inputs!$H$11)),HLOOKUP(V$6,Inputs!$T$29:$AD$48,7,FALSE),"")</f>
        <v/>
      </c>
      <c r="W13" s="29" t="str">
        <f ca="1">IF(AND(ISNUMBER(W$6),W$6&lt;=YEAR(Inputs!$H$11)),HLOOKUP(W$6,Inputs!$T$29:$AD$48,7,FALSE),"")</f>
        <v/>
      </c>
      <c r="X13" s="29" t="str">
        <f ca="1">IF(AND(ISNUMBER(X$6),X$6&lt;=YEAR(Inputs!$H$11)),HLOOKUP(X$6,Inputs!$T$29:$AD$48,7,FALSE),"")</f>
        <v/>
      </c>
      <c r="Y13" s="29" t="str">
        <f ca="1">IF(AND(ISNUMBER(Y$6),Y$6&lt;=YEAR(Inputs!$H$11)),HLOOKUP(Y$6,Inputs!$T$29:$AD$48,7,FALSE),"")</f>
        <v/>
      </c>
    </row>
    <row r="14" spans="3:27" ht="15" customHeight="1" x14ac:dyDescent="0.25">
      <c r="C14" s="3" t="s">
        <v>32</v>
      </c>
      <c r="D14" s="32">
        <f ca="1">SUM(E14:Y14)</f>
        <v>570</v>
      </c>
      <c r="E14" s="32">
        <f ca="1">IF(SUM(E10:E13)&gt;0,SUM(E10:E13),"")</f>
        <v>100</v>
      </c>
      <c r="F14" s="32">
        <f t="shared" ref="F14:Y14" ca="1" si="2">IF(SUM(F10:F13)&gt;0,SUM(F10:F13),"")</f>
        <v>220</v>
      </c>
      <c r="G14" s="32">
        <f t="shared" ca="1" si="2"/>
        <v>150</v>
      </c>
      <c r="H14" s="32">
        <f t="shared" ca="1" si="2"/>
        <v>100</v>
      </c>
      <c r="I14" s="32" t="str">
        <f t="shared" ca="1" si="2"/>
        <v/>
      </c>
      <c r="J14" s="32" t="str">
        <f t="shared" ca="1" si="2"/>
        <v/>
      </c>
      <c r="K14" s="32" t="str">
        <f t="shared" ca="1" si="2"/>
        <v/>
      </c>
      <c r="L14" s="32" t="str">
        <f t="shared" ca="1" si="2"/>
        <v/>
      </c>
      <c r="M14" s="32" t="str">
        <f t="shared" ca="1" si="2"/>
        <v/>
      </c>
      <c r="N14" s="32" t="str">
        <f t="shared" ca="1" si="2"/>
        <v/>
      </c>
      <c r="O14" s="32" t="str">
        <f t="shared" ca="1" si="2"/>
        <v/>
      </c>
      <c r="P14" s="32" t="str">
        <f t="shared" ca="1" si="2"/>
        <v/>
      </c>
      <c r="Q14" s="32" t="str">
        <f t="shared" ca="1" si="2"/>
        <v/>
      </c>
      <c r="R14" s="32" t="str">
        <f t="shared" ca="1" si="2"/>
        <v/>
      </c>
      <c r="S14" s="32" t="str">
        <f t="shared" ca="1" si="2"/>
        <v/>
      </c>
      <c r="T14" s="32" t="str">
        <f t="shared" ca="1" si="2"/>
        <v/>
      </c>
      <c r="U14" s="32" t="str">
        <f t="shared" ca="1" si="2"/>
        <v/>
      </c>
      <c r="V14" s="32" t="str">
        <f t="shared" ca="1" si="2"/>
        <v/>
      </c>
      <c r="W14" s="32" t="str">
        <f t="shared" ca="1" si="2"/>
        <v/>
      </c>
      <c r="X14" s="32" t="str">
        <f t="shared" ca="1" si="2"/>
        <v/>
      </c>
      <c r="Y14" s="32" t="str">
        <f t="shared" ca="1" si="2"/>
        <v/>
      </c>
    </row>
    <row r="15" spans="3:27" ht="15" customHeight="1" x14ac:dyDescent="0.25">
      <c r="C15" s="13" t="s">
        <v>91</v>
      </c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3:27" ht="15" customHeight="1" x14ac:dyDescent="0.25">
      <c r="C16" s="3" t="s">
        <v>28</v>
      </c>
      <c r="D16" s="32">
        <f ca="1">SUM(E16:Y16)</f>
        <v>0</v>
      </c>
      <c r="E16" s="29" t="str">
        <f ca="1">IF(AND(ISNUMBER(E$6),E$6&lt;=YEAR(Inputs!$H$11)),HLOOKUP(E$6,Inputs!$T$29:$AD$48,16,FALSE),"")</f>
        <v/>
      </c>
      <c r="F16" s="29" t="str">
        <f ca="1">IF(AND(ISNUMBER(F$6),F$6&lt;=YEAR(Inputs!$H$11)),HLOOKUP(F$6,Inputs!$T$29:$AD$48,16,FALSE),"")</f>
        <v/>
      </c>
      <c r="G16" s="29" t="str">
        <f ca="1">IF(AND(ISNUMBER(G$6),G$6&lt;=YEAR(Inputs!$H$11)),HLOOKUP(G$6,Inputs!$T$29:$AD$48,16,FALSE),"")</f>
        <v/>
      </c>
      <c r="H16" s="29" t="str">
        <f ca="1">IF(AND(ISNUMBER(H$6),H$6&lt;=YEAR(Inputs!$H$11)),HLOOKUP(H$6,Inputs!$T$29:$AD$48,16,FALSE),"")</f>
        <v/>
      </c>
      <c r="I16" s="29" t="str">
        <f ca="1">IF(AND(ISNUMBER(I$6),I$6&lt;=YEAR(Inputs!$H$11)),HLOOKUP(I$6,Inputs!$T$29:$AD$48,16,FALSE),"")</f>
        <v/>
      </c>
      <c r="J16" s="29" t="str">
        <f ca="1">IF(AND(ISNUMBER(J$6),J$6&lt;=YEAR(Inputs!$H$11)),HLOOKUP(J$6,Inputs!$T$29:$AD$48,16,FALSE),"")</f>
        <v/>
      </c>
      <c r="K16" s="29" t="str">
        <f ca="1">IF(AND(ISNUMBER(K$6),K$6&lt;=YEAR(Inputs!$H$11)),HLOOKUP(K$6,Inputs!$T$29:$AD$48,16,FALSE),"")</f>
        <v/>
      </c>
      <c r="L16" s="29" t="str">
        <f ca="1">IF(AND(ISNUMBER(L$6),L$6&lt;=YEAR(Inputs!$H$11)),HLOOKUP(L$6,Inputs!$T$29:$AD$48,16,FALSE),"")</f>
        <v/>
      </c>
      <c r="M16" s="29" t="str">
        <f ca="1">IF(AND(ISNUMBER(M$6),M$6&lt;=YEAR(Inputs!$H$11)),HLOOKUP(M$6,Inputs!$T$29:$AD$48,16,FALSE),"")</f>
        <v/>
      </c>
      <c r="N16" s="29" t="str">
        <f ca="1">IF(AND(ISNUMBER(N$6),N$6&lt;=YEAR(Inputs!$H$11)),HLOOKUP(N$6,Inputs!$T$29:$AD$48,16,FALSE),"")</f>
        <v/>
      </c>
      <c r="O16" s="29" t="str">
        <f ca="1">IF(AND(ISNUMBER(O$6),O$6&lt;=YEAR(Inputs!$H$11)),HLOOKUP(O$6,Inputs!$T$29:$AD$48,16,FALSE),"")</f>
        <v/>
      </c>
      <c r="P16" s="29" t="str">
        <f ca="1">IF(AND(ISNUMBER(P$6),P$6&lt;=YEAR(Inputs!$H$11)),HLOOKUP(P$6,Inputs!$T$29:$AD$48,16,FALSE),"")</f>
        <v/>
      </c>
      <c r="Q16" s="29" t="str">
        <f ca="1">IF(AND(ISNUMBER(Q$6),Q$6&lt;=YEAR(Inputs!$H$11)),HLOOKUP(Q$6,Inputs!$T$29:$AD$48,16,FALSE),"")</f>
        <v/>
      </c>
      <c r="R16" s="29" t="str">
        <f ca="1">IF(AND(ISNUMBER(R$6),R$6&lt;=YEAR(Inputs!$H$11)),HLOOKUP(R$6,Inputs!$T$29:$AD$48,16,FALSE),"")</f>
        <v/>
      </c>
      <c r="S16" s="29" t="str">
        <f ca="1">IF(AND(ISNUMBER(S$6),S$6&lt;=YEAR(Inputs!$H$11)),HLOOKUP(S$6,Inputs!$T$29:$AD$48,16,FALSE),"")</f>
        <v/>
      </c>
      <c r="T16" s="29" t="str">
        <f ca="1">IF(AND(ISNUMBER(T$6),T$6&lt;=YEAR(Inputs!$H$11)),HLOOKUP(T$6,Inputs!$T$29:$AD$48,16,FALSE),"")</f>
        <v/>
      </c>
      <c r="U16" s="29" t="str">
        <f ca="1">IF(AND(ISNUMBER(U$6),U$6&lt;=YEAR(Inputs!$H$11)),HLOOKUP(U$6,Inputs!$T$29:$AD$48,16,FALSE),"")</f>
        <v/>
      </c>
      <c r="V16" s="29" t="str">
        <f ca="1">IF(AND(ISNUMBER(V$6),V$6&lt;=YEAR(Inputs!$H$11)),HLOOKUP(V$6,Inputs!$T$29:$AD$48,16,FALSE),"")</f>
        <v/>
      </c>
      <c r="W16" s="29" t="str">
        <f ca="1">IF(AND(ISNUMBER(W$6),W$6&lt;=YEAR(Inputs!$H$11)),HLOOKUP(W$6,Inputs!$T$29:$AD$48,16,FALSE),"")</f>
        <v/>
      </c>
      <c r="X16" s="29" t="str">
        <f ca="1">IF(AND(ISNUMBER(X$6),X$6&lt;=YEAR(Inputs!$H$11)),HLOOKUP(X$6,Inputs!$T$29:$AD$48,16,FALSE),"")</f>
        <v/>
      </c>
      <c r="Y16" s="29" t="str">
        <f ca="1">IF(AND(ISNUMBER(Y$6),Y$6&lt;=YEAR(Inputs!$H$11)),HLOOKUP(Y$6,Inputs!$T$29:$AD$48,16,FALSE),"")</f>
        <v/>
      </c>
    </row>
    <row r="17" spans="3:25" ht="15" customHeight="1" x14ac:dyDescent="0.25">
      <c r="C17" s="3" t="s">
        <v>67</v>
      </c>
      <c r="D17" s="32">
        <f t="shared" ref="D17:D20" ca="1" si="3">SUM(E17:Y17)</f>
        <v>55</v>
      </c>
      <c r="E17" s="29">
        <f ca="1">IF(AND(ISNUMBER(E$6),E$6&lt;=YEAR(Inputs!$H$11)),HLOOKUP(E$6,Inputs!$T$29:$AD$48,17,FALSE),"")</f>
        <v>25</v>
      </c>
      <c r="F17" s="29">
        <f ca="1">IF(AND(ISNUMBER(F$6),F$6&lt;=YEAR(Inputs!$H$11)),HLOOKUP(F$6,Inputs!$T$29:$AD$48,17,FALSE),"")</f>
        <v>30</v>
      </c>
      <c r="G17" s="29" t="str">
        <f ca="1">IF(AND(ISNUMBER(G$6),G$6&lt;=YEAR(Inputs!$H$11)),HLOOKUP(G$6,Inputs!$T$29:$AD$48,17,FALSE),"")</f>
        <v/>
      </c>
      <c r="H17" s="29" t="str">
        <f ca="1">IF(AND(ISNUMBER(H$6),H$6&lt;=YEAR(Inputs!$H$11)),HLOOKUP(H$6,Inputs!$T$29:$AD$48,17,FALSE),"")</f>
        <v/>
      </c>
      <c r="I17" s="29" t="str">
        <f ca="1">IF(AND(ISNUMBER(I$6),I$6&lt;=YEAR(Inputs!$H$11)),HLOOKUP(I$6,Inputs!$T$29:$AD$48,17,FALSE),"")</f>
        <v/>
      </c>
      <c r="J17" s="29" t="str">
        <f ca="1">IF(AND(ISNUMBER(J$6),J$6&lt;=YEAR(Inputs!$H$11)),HLOOKUP(J$6,Inputs!$T$29:$AD$48,17,FALSE),"")</f>
        <v/>
      </c>
      <c r="K17" s="29" t="str">
        <f ca="1">IF(AND(ISNUMBER(K$6),K$6&lt;=YEAR(Inputs!$H$11)),HLOOKUP(K$6,Inputs!$T$29:$AD$48,17,FALSE),"")</f>
        <v/>
      </c>
      <c r="L17" s="29" t="str">
        <f ca="1">IF(AND(ISNUMBER(L$6),L$6&lt;=YEAR(Inputs!$H$11)),HLOOKUP(L$6,Inputs!$T$29:$AD$48,17,FALSE),"")</f>
        <v/>
      </c>
      <c r="M17" s="29" t="str">
        <f ca="1">IF(AND(ISNUMBER(M$6),M$6&lt;=YEAR(Inputs!$H$11)),HLOOKUP(M$6,Inputs!$T$29:$AD$48,17,FALSE),"")</f>
        <v/>
      </c>
      <c r="N17" s="29" t="str">
        <f ca="1">IF(AND(ISNUMBER(N$6),N$6&lt;=YEAR(Inputs!$H$11)),HLOOKUP(N$6,Inputs!$T$29:$AD$48,17,FALSE),"")</f>
        <v/>
      </c>
      <c r="O17" s="29" t="str">
        <f ca="1">IF(AND(ISNUMBER(O$6),O$6&lt;=YEAR(Inputs!$H$11)),HLOOKUP(O$6,Inputs!$T$29:$AD$48,17,FALSE),"")</f>
        <v/>
      </c>
      <c r="P17" s="29" t="str">
        <f ca="1">IF(AND(ISNUMBER(P$6),P$6&lt;=YEAR(Inputs!$H$11)),HLOOKUP(P$6,Inputs!$T$29:$AD$48,17,FALSE),"")</f>
        <v/>
      </c>
      <c r="Q17" s="29" t="str">
        <f ca="1">IF(AND(ISNUMBER(Q$6),Q$6&lt;=YEAR(Inputs!$H$11)),HLOOKUP(Q$6,Inputs!$T$29:$AD$48,17,FALSE),"")</f>
        <v/>
      </c>
      <c r="R17" s="29" t="str">
        <f ca="1">IF(AND(ISNUMBER(R$6),R$6&lt;=YEAR(Inputs!$H$11)),HLOOKUP(R$6,Inputs!$T$29:$AD$48,17,FALSE),"")</f>
        <v/>
      </c>
      <c r="S17" s="29" t="str">
        <f ca="1">IF(AND(ISNUMBER(S$6),S$6&lt;=YEAR(Inputs!$H$11)),HLOOKUP(S$6,Inputs!$T$29:$AD$48,17,FALSE),"")</f>
        <v/>
      </c>
      <c r="T17" s="29" t="str">
        <f ca="1">IF(AND(ISNUMBER(T$6),T$6&lt;=YEAR(Inputs!$H$11)),HLOOKUP(T$6,Inputs!$T$29:$AD$48,17,FALSE),"")</f>
        <v/>
      </c>
      <c r="U17" s="29" t="str">
        <f ca="1">IF(AND(ISNUMBER(U$6),U$6&lt;=YEAR(Inputs!$H$11)),HLOOKUP(U$6,Inputs!$T$29:$AD$48,17,FALSE),"")</f>
        <v/>
      </c>
      <c r="V17" s="29" t="str">
        <f ca="1">IF(AND(ISNUMBER(V$6),V$6&lt;=YEAR(Inputs!$H$11)),HLOOKUP(V$6,Inputs!$T$29:$AD$48,17,FALSE),"")</f>
        <v/>
      </c>
      <c r="W17" s="29" t="str">
        <f ca="1">IF(AND(ISNUMBER(W$6),W$6&lt;=YEAR(Inputs!$H$11)),HLOOKUP(W$6,Inputs!$T$29:$AD$48,17,FALSE),"")</f>
        <v/>
      </c>
      <c r="X17" s="29" t="str">
        <f ca="1">IF(AND(ISNUMBER(X$6),X$6&lt;=YEAR(Inputs!$H$11)),HLOOKUP(X$6,Inputs!$T$29:$AD$48,17,FALSE),"")</f>
        <v/>
      </c>
      <c r="Y17" s="29" t="str">
        <f ca="1">IF(AND(ISNUMBER(Y$6),Y$6&lt;=YEAR(Inputs!$H$11)),HLOOKUP(Y$6,Inputs!$T$29:$AD$48,17,FALSE),"")</f>
        <v/>
      </c>
    </row>
    <row r="18" spans="3:25" ht="15" customHeight="1" x14ac:dyDescent="0.25">
      <c r="C18" s="3" t="s">
        <v>29</v>
      </c>
      <c r="D18" s="32">
        <f t="shared" ca="1" si="3"/>
        <v>175</v>
      </c>
      <c r="E18" s="29" t="str">
        <f ca="1">IF(AND(ISNUMBER(E$6),E$6&lt;=YEAR(Inputs!$H$11)),HLOOKUP(E$6,Inputs!$T$29:$AD$48,18,FALSE),"")</f>
        <v/>
      </c>
      <c r="F18" s="29">
        <f ca="1">IF(AND(ISNUMBER(F$6),F$6&lt;=YEAR(Inputs!$H$11)),HLOOKUP(F$6,Inputs!$T$29:$AD$48,18,FALSE),"")</f>
        <v>50</v>
      </c>
      <c r="G18" s="29">
        <f ca="1">IF(AND(ISNUMBER(G$6),G$6&lt;=YEAR(Inputs!$H$11)),HLOOKUP(G$6,Inputs!$T$29:$AD$48,18,FALSE),"")</f>
        <v>75</v>
      </c>
      <c r="H18" s="29">
        <f ca="1">IF(AND(ISNUMBER(H$6),H$6&lt;=YEAR(Inputs!$H$11)),HLOOKUP(H$6,Inputs!$T$29:$AD$48,18,FALSE),"")</f>
        <v>50</v>
      </c>
      <c r="I18" s="29" t="str">
        <f ca="1">IF(AND(ISNUMBER(I$6),I$6&lt;=YEAR(Inputs!$H$11)),HLOOKUP(I$6,Inputs!$T$29:$AD$48,18,FALSE),"")</f>
        <v/>
      </c>
      <c r="J18" s="29" t="str">
        <f ca="1">IF(AND(ISNUMBER(J$6),J$6&lt;=YEAR(Inputs!$H$11)),HLOOKUP(J$6,Inputs!$T$29:$AD$48,18,FALSE),"")</f>
        <v/>
      </c>
      <c r="K18" s="29" t="str">
        <f ca="1">IF(AND(ISNUMBER(K$6),K$6&lt;=YEAR(Inputs!$H$11)),HLOOKUP(K$6,Inputs!$T$29:$AD$48,18,FALSE),"")</f>
        <v/>
      </c>
      <c r="L18" s="29" t="str">
        <f ca="1">IF(AND(ISNUMBER(L$6),L$6&lt;=YEAR(Inputs!$H$11)),HLOOKUP(L$6,Inputs!$T$29:$AD$48,18,FALSE),"")</f>
        <v/>
      </c>
      <c r="M18" s="29" t="str">
        <f ca="1">IF(AND(ISNUMBER(M$6),M$6&lt;=YEAR(Inputs!$H$11)),HLOOKUP(M$6,Inputs!$T$29:$AD$48,18,FALSE),"")</f>
        <v/>
      </c>
      <c r="N18" s="29" t="str">
        <f ca="1">IF(AND(ISNUMBER(N$6),N$6&lt;=YEAR(Inputs!$H$11)),HLOOKUP(N$6,Inputs!$T$29:$AD$48,18,FALSE),"")</f>
        <v/>
      </c>
      <c r="O18" s="29" t="str">
        <f ca="1">IF(AND(ISNUMBER(O$6),O$6&lt;=YEAR(Inputs!$H$11)),HLOOKUP(O$6,Inputs!$T$29:$AD$48,18,FALSE),"")</f>
        <v/>
      </c>
      <c r="P18" s="29" t="str">
        <f ca="1">IF(AND(ISNUMBER(P$6),P$6&lt;=YEAR(Inputs!$H$11)),HLOOKUP(P$6,Inputs!$T$29:$AD$48,18,FALSE),"")</f>
        <v/>
      </c>
      <c r="Q18" s="29" t="str">
        <f ca="1">IF(AND(ISNUMBER(Q$6),Q$6&lt;=YEAR(Inputs!$H$11)),HLOOKUP(Q$6,Inputs!$T$29:$AD$48,18,FALSE),"")</f>
        <v/>
      </c>
      <c r="R18" s="29" t="str">
        <f ca="1">IF(AND(ISNUMBER(R$6),R$6&lt;=YEAR(Inputs!$H$11)),HLOOKUP(R$6,Inputs!$T$29:$AD$48,18,FALSE),"")</f>
        <v/>
      </c>
      <c r="S18" s="29" t="str">
        <f ca="1">IF(AND(ISNUMBER(S$6),S$6&lt;=YEAR(Inputs!$H$11)),HLOOKUP(S$6,Inputs!$T$29:$AD$48,18,FALSE),"")</f>
        <v/>
      </c>
      <c r="T18" s="29" t="str">
        <f ca="1">IF(AND(ISNUMBER(T$6),T$6&lt;=YEAR(Inputs!$H$11)),HLOOKUP(T$6,Inputs!$T$29:$AD$48,18,FALSE),"")</f>
        <v/>
      </c>
      <c r="U18" s="29" t="str">
        <f ca="1">IF(AND(ISNUMBER(U$6),U$6&lt;=YEAR(Inputs!$H$11)),HLOOKUP(U$6,Inputs!$T$29:$AD$48,18,FALSE),"")</f>
        <v/>
      </c>
      <c r="V18" s="29" t="str">
        <f ca="1">IF(AND(ISNUMBER(V$6),V$6&lt;=YEAR(Inputs!$H$11)),HLOOKUP(V$6,Inputs!$T$29:$AD$48,18,FALSE),"")</f>
        <v/>
      </c>
      <c r="W18" s="29" t="str">
        <f ca="1">IF(AND(ISNUMBER(W$6),W$6&lt;=YEAR(Inputs!$H$11)),HLOOKUP(W$6,Inputs!$T$29:$AD$48,18,FALSE),"")</f>
        <v/>
      </c>
      <c r="X18" s="29" t="str">
        <f ca="1">IF(AND(ISNUMBER(X$6),X$6&lt;=YEAR(Inputs!$H$11)),HLOOKUP(X$6,Inputs!$T$29:$AD$48,18,FALSE),"")</f>
        <v/>
      </c>
      <c r="Y18" s="29" t="str">
        <f ca="1">IF(AND(ISNUMBER(Y$6),Y$6&lt;=YEAR(Inputs!$H$11)),HLOOKUP(Y$6,Inputs!$T$29:$AD$48,18,FALSE),"")</f>
        <v/>
      </c>
    </row>
    <row r="19" spans="3:25" ht="15" customHeight="1" x14ac:dyDescent="0.25">
      <c r="C19" s="3" t="s">
        <v>30</v>
      </c>
      <c r="D19" s="32">
        <f t="shared" ca="1" si="3"/>
        <v>0</v>
      </c>
      <c r="E19" s="29" t="str">
        <f ca="1">IF(AND(ISNUMBER(E$6),E$6&lt;=YEAR(Inputs!$H$11)),HLOOKUP(E$6,Inputs!$T$29:$AD$48,19,FALSE),"")</f>
        <v/>
      </c>
      <c r="F19" s="29" t="str">
        <f ca="1">IF(AND(ISNUMBER(F$6),F$6&lt;=YEAR(Inputs!$H$11)),HLOOKUP(F$6,Inputs!$T$29:$AD$48,19,FALSE),"")</f>
        <v/>
      </c>
      <c r="G19" s="29" t="str">
        <f ca="1">IF(AND(ISNUMBER(G$6),G$6&lt;=YEAR(Inputs!$H$11)),HLOOKUP(G$6,Inputs!$T$29:$AD$48,19,FALSE),"")</f>
        <v/>
      </c>
      <c r="H19" s="29" t="str">
        <f ca="1">IF(AND(ISNUMBER(H$6),H$6&lt;=YEAR(Inputs!$H$11)),HLOOKUP(H$6,Inputs!$T$29:$AD$48,19,FALSE),"")</f>
        <v/>
      </c>
      <c r="I19" s="29" t="str">
        <f ca="1">IF(AND(ISNUMBER(I$6),I$6&lt;=YEAR(Inputs!$H$11)),HLOOKUP(I$6,Inputs!$T$29:$AD$48,19,FALSE),"")</f>
        <v/>
      </c>
      <c r="J19" s="29" t="str">
        <f ca="1">IF(AND(ISNUMBER(J$6),J$6&lt;=YEAR(Inputs!$H$11)),HLOOKUP(J$6,Inputs!$T$29:$AD$48,19,FALSE),"")</f>
        <v/>
      </c>
      <c r="K19" s="29" t="str">
        <f ca="1">IF(AND(ISNUMBER(K$6),K$6&lt;=YEAR(Inputs!$H$11)),HLOOKUP(K$6,Inputs!$T$29:$AD$48,19,FALSE),"")</f>
        <v/>
      </c>
      <c r="L19" s="29" t="str">
        <f ca="1">IF(AND(ISNUMBER(L$6),L$6&lt;=YEAR(Inputs!$H$11)),HLOOKUP(L$6,Inputs!$T$29:$AD$48,19,FALSE),"")</f>
        <v/>
      </c>
      <c r="M19" s="29" t="str">
        <f ca="1">IF(AND(ISNUMBER(M$6),M$6&lt;=YEAR(Inputs!$H$11)),HLOOKUP(M$6,Inputs!$T$29:$AD$48,19,FALSE),"")</f>
        <v/>
      </c>
      <c r="N19" s="29" t="str">
        <f ca="1">IF(AND(ISNUMBER(N$6),N$6&lt;=YEAR(Inputs!$H$11)),HLOOKUP(N$6,Inputs!$T$29:$AD$48,19,FALSE),"")</f>
        <v/>
      </c>
      <c r="O19" s="29" t="str">
        <f ca="1">IF(AND(ISNUMBER(O$6),O$6&lt;=YEAR(Inputs!$H$11)),HLOOKUP(O$6,Inputs!$T$29:$AD$48,19,FALSE),"")</f>
        <v/>
      </c>
      <c r="P19" s="29" t="str">
        <f ca="1">IF(AND(ISNUMBER(P$6),P$6&lt;=YEAR(Inputs!$H$11)),HLOOKUP(P$6,Inputs!$T$29:$AD$48,19,FALSE),"")</f>
        <v/>
      </c>
      <c r="Q19" s="29" t="str">
        <f ca="1">IF(AND(ISNUMBER(Q$6),Q$6&lt;=YEAR(Inputs!$H$11)),HLOOKUP(Q$6,Inputs!$T$29:$AD$48,19,FALSE),"")</f>
        <v/>
      </c>
      <c r="R19" s="29" t="str">
        <f ca="1">IF(AND(ISNUMBER(R$6),R$6&lt;=YEAR(Inputs!$H$11)),HLOOKUP(R$6,Inputs!$T$29:$AD$48,19,FALSE),"")</f>
        <v/>
      </c>
      <c r="S19" s="29" t="str">
        <f ca="1">IF(AND(ISNUMBER(S$6),S$6&lt;=YEAR(Inputs!$H$11)),HLOOKUP(S$6,Inputs!$T$29:$AD$48,19,FALSE),"")</f>
        <v/>
      </c>
      <c r="T19" s="29" t="str">
        <f ca="1">IF(AND(ISNUMBER(T$6),T$6&lt;=YEAR(Inputs!$H$11)),HLOOKUP(T$6,Inputs!$T$29:$AD$48,19,FALSE),"")</f>
        <v/>
      </c>
      <c r="U19" s="29" t="str">
        <f ca="1">IF(AND(ISNUMBER(U$6),U$6&lt;=YEAR(Inputs!$H$11)),HLOOKUP(U$6,Inputs!$T$29:$AD$48,19,FALSE),"")</f>
        <v/>
      </c>
      <c r="V19" s="29" t="str">
        <f ca="1">IF(AND(ISNUMBER(V$6),V$6&lt;=YEAR(Inputs!$H$11)),HLOOKUP(V$6,Inputs!$T$29:$AD$48,19,FALSE),"")</f>
        <v/>
      </c>
      <c r="W19" s="29" t="str">
        <f ca="1">IF(AND(ISNUMBER(W$6),W$6&lt;=YEAR(Inputs!$H$11)),HLOOKUP(W$6,Inputs!$T$29:$AD$48,19,FALSE),"")</f>
        <v/>
      </c>
      <c r="X19" s="29" t="str">
        <f ca="1">IF(AND(ISNUMBER(X$6),X$6&lt;=YEAR(Inputs!$H$11)),HLOOKUP(X$6,Inputs!$T$29:$AD$48,19,FALSE),"")</f>
        <v/>
      </c>
      <c r="Y19" s="29" t="str">
        <f ca="1">IF(AND(ISNUMBER(Y$6),Y$6&lt;=YEAR(Inputs!$H$11)),HLOOKUP(Y$6,Inputs!$T$29:$AD$48,19,FALSE),"")</f>
        <v/>
      </c>
    </row>
    <row r="20" spans="3:25" ht="15" customHeight="1" x14ac:dyDescent="0.25">
      <c r="C20" s="3" t="s">
        <v>32</v>
      </c>
      <c r="D20" s="32">
        <f t="shared" ca="1" si="3"/>
        <v>230</v>
      </c>
      <c r="E20" s="32">
        <f ca="1">IF(SUM(E16:E19)&gt;0,SUM(E16:E19),"")</f>
        <v>25</v>
      </c>
      <c r="F20" s="32">
        <f t="shared" ref="F20:Y20" ca="1" si="4">IF(SUM(F16:F19)&gt;0,SUM(F16:F19),"")</f>
        <v>80</v>
      </c>
      <c r="G20" s="32">
        <f t="shared" ca="1" si="4"/>
        <v>75</v>
      </c>
      <c r="H20" s="32">
        <f t="shared" ca="1" si="4"/>
        <v>50</v>
      </c>
      <c r="I20" s="32" t="str">
        <f t="shared" ca="1" si="4"/>
        <v/>
      </c>
      <c r="J20" s="32" t="str">
        <f t="shared" ca="1" si="4"/>
        <v/>
      </c>
      <c r="K20" s="32" t="str">
        <f t="shared" ca="1" si="4"/>
        <v/>
      </c>
      <c r="L20" s="32" t="str">
        <f t="shared" ca="1" si="4"/>
        <v/>
      </c>
      <c r="M20" s="32" t="str">
        <f t="shared" ca="1" si="4"/>
        <v/>
      </c>
      <c r="N20" s="32" t="str">
        <f t="shared" ca="1" si="4"/>
        <v/>
      </c>
      <c r="O20" s="32" t="str">
        <f t="shared" ca="1" si="4"/>
        <v/>
      </c>
      <c r="P20" s="32" t="str">
        <f t="shared" ca="1" si="4"/>
        <v/>
      </c>
      <c r="Q20" s="32" t="str">
        <f t="shared" ca="1" si="4"/>
        <v/>
      </c>
      <c r="R20" s="32" t="str">
        <f t="shared" ca="1" si="4"/>
        <v/>
      </c>
      <c r="S20" s="32" t="str">
        <f t="shared" ca="1" si="4"/>
        <v/>
      </c>
      <c r="T20" s="32" t="str">
        <f t="shared" ca="1" si="4"/>
        <v/>
      </c>
      <c r="U20" s="32" t="str">
        <f t="shared" ca="1" si="4"/>
        <v/>
      </c>
      <c r="V20" s="32" t="str">
        <f t="shared" ca="1" si="4"/>
        <v/>
      </c>
      <c r="W20" s="32" t="str">
        <f t="shared" ca="1" si="4"/>
        <v/>
      </c>
      <c r="X20" s="32" t="str">
        <f t="shared" ca="1" si="4"/>
        <v/>
      </c>
      <c r="Y20" s="32" t="str">
        <f t="shared" ca="1" si="4"/>
        <v/>
      </c>
    </row>
    <row r="21" spans="3:25" ht="15" customHeight="1" x14ac:dyDescent="0.25">
      <c r="C21" s="13" t="s">
        <v>39</v>
      </c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3:25" ht="15" customHeight="1" x14ac:dyDescent="0.25">
      <c r="C22" s="3" t="str">
        <f>Inputs!$B$54</f>
        <v>Product/Scenario 1</v>
      </c>
      <c r="D22" s="32">
        <f ca="1">SUM(E22:Y22)</f>
        <v>37</v>
      </c>
      <c r="E22" s="29" t="str">
        <f ca="1">IF(AND(ISNUMBER(E$6),E$6&gt;=YEAR(Inputs!$G$14),E$6&lt;=YEAR(Inputs!$H$14)),HLOOKUP(E$6,Inputs!$T$51:$AD$80,4,FALSE),"")</f>
        <v/>
      </c>
      <c r="F22" s="29" t="str">
        <f ca="1">IF(AND(ISNUMBER(F$6),F$6&gt;=YEAR(Inputs!$G$14),F$6&lt;=YEAR(Inputs!$H$14)),HLOOKUP(F$6,Inputs!$T$51:$AD$80,4,FALSE),"")</f>
        <v/>
      </c>
      <c r="G22" s="29" t="str">
        <f ca="1">IF(AND(ISNUMBER(G$6),G$6&gt;=YEAR(Inputs!$G$14),G$6&lt;=YEAR(Inputs!$H$14)),HLOOKUP(G$6,Inputs!$T$51:$AD$80,4,FALSE),"")</f>
        <v/>
      </c>
      <c r="H22" s="29">
        <f ca="1">IF(AND(ISNUMBER(H$6),H$6&gt;=YEAR(Inputs!$G$14),H$6&lt;=YEAR(Inputs!$H$14)),HLOOKUP(H$6,Inputs!$T$51:$AD$80,4,FALSE),"")</f>
        <v>5</v>
      </c>
      <c r="I22" s="29">
        <f ca="1">IF(AND(ISNUMBER(I$6),I$6&gt;=YEAR(Inputs!$G$14),I$6&lt;=YEAR(Inputs!$H$14)),HLOOKUP(I$6,Inputs!$T$51:$AD$80,4,FALSE),"")</f>
        <v>9</v>
      </c>
      <c r="J22" s="29">
        <f ca="1">IF(AND(ISNUMBER(J$6),J$6&gt;=YEAR(Inputs!$G$14),J$6&lt;=YEAR(Inputs!$H$14)),HLOOKUP(J$6,Inputs!$T$51:$AD$80,4,FALSE),"")</f>
        <v>9</v>
      </c>
      <c r="K22" s="29">
        <f ca="1">IF(AND(ISNUMBER(K$6),K$6&gt;=YEAR(Inputs!$G$14),K$6&lt;=YEAR(Inputs!$H$14)),HLOOKUP(K$6,Inputs!$T$51:$AD$80,4,FALSE),"")</f>
        <v>14</v>
      </c>
      <c r="L22" s="29" t="str">
        <f ca="1">IF(AND(ISNUMBER(L$6),L$6&gt;=YEAR(Inputs!$G$14),L$6&lt;=YEAR(Inputs!$H$14)),HLOOKUP(L$6,Inputs!$T$51:$AD$80,4,FALSE),"")</f>
        <v/>
      </c>
      <c r="M22" s="29" t="str">
        <f ca="1">IF(AND(ISNUMBER(M$6),M$6&gt;=YEAR(Inputs!$G$14),M$6&lt;=YEAR(Inputs!$H$14)),HLOOKUP(M$6,Inputs!$T$51:$AD$80,4,FALSE),"")</f>
        <v/>
      </c>
      <c r="N22" s="29" t="str">
        <f ca="1">IF(AND(ISNUMBER(N$6),N$6&gt;=YEAR(Inputs!$G$14),N$6&lt;=YEAR(Inputs!$H$14)),HLOOKUP(N$6,Inputs!$T$51:$AD$80,4,FALSE),"")</f>
        <v/>
      </c>
      <c r="O22" s="29" t="str">
        <f ca="1">IF(AND(ISNUMBER(O$6),O$6&gt;=YEAR(Inputs!$G$14),O$6&lt;=YEAR(Inputs!$H$14)),HLOOKUP(O$6,Inputs!$T$51:$AD$80,4,FALSE),"")</f>
        <v/>
      </c>
      <c r="P22" s="29" t="str">
        <f ca="1">IF(AND(ISNUMBER(P$6),P$6&gt;=YEAR(Inputs!$G$14),P$6&lt;=YEAR(Inputs!$H$14)),HLOOKUP(P$6,Inputs!$T$51:$AD$80,4,FALSE),"")</f>
        <v/>
      </c>
      <c r="Q22" s="29" t="str">
        <f ca="1">IF(AND(ISNUMBER(Q$6),Q$6&gt;=YEAR(Inputs!$G$14),Q$6&lt;=YEAR(Inputs!$H$14)),HLOOKUP(Q$6,Inputs!$T$51:$AD$80,4,FALSE),"")</f>
        <v/>
      </c>
      <c r="R22" s="29" t="str">
        <f ca="1">IF(AND(ISNUMBER(R$6),R$6&gt;=YEAR(Inputs!$G$14),R$6&lt;=YEAR(Inputs!$H$14)),HLOOKUP(R$6,Inputs!$T$51:$AD$80,4,FALSE),"")</f>
        <v/>
      </c>
      <c r="S22" s="29" t="str">
        <f ca="1">IF(AND(ISNUMBER(S$6),S$6&gt;=YEAR(Inputs!$G$14),S$6&lt;=YEAR(Inputs!$H$14)),HLOOKUP(S$6,Inputs!$T$51:$AD$80,4,FALSE),"")</f>
        <v/>
      </c>
      <c r="T22" s="29" t="str">
        <f ca="1">IF(AND(ISNUMBER(T$6),T$6&gt;=YEAR(Inputs!$G$14),T$6&lt;=YEAR(Inputs!$H$14)),HLOOKUP(T$6,Inputs!$T$51:$AD$80,4,FALSE),"")</f>
        <v/>
      </c>
      <c r="U22" s="29" t="str">
        <f ca="1">IF(AND(ISNUMBER(U$6),U$6&gt;=YEAR(Inputs!$G$14),U$6&lt;=YEAR(Inputs!$H$14)),HLOOKUP(U$6,Inputs!$T$51:$AD$80,4,FALSE),"")</f>
        <v/>
      </c>
      <c r="V22" s="29" t="str">
        <f ca="1">IF(AND(ISNUMBER(V$6),V$6&gt;=YEAR(Inputs!$G$14),V$6&lt;=YEAR(Inputs!$H$14)),HLOOKUP(V$6,Inputs!$T$51:$AD$80,4,FALSE),"")</f>
        <v/>
      </c>
      <c r="W22" s="29" t="str">
        <f ca="1">IF(AND(ISNUMBER(W$6),W$6&gt;=YEAR(Inputs!$G$14),W$6&lt;=YEAR(Inputs!$H$14)),HLOOKUP(W$6,Inputs!$T$51:$AD$80,4,FALSE),"")</f>
        <v/>
      </c>
      <c r="X22" s="29" t="str">
        <f ca="1">IF(AND(ISNUMBER(X$6),X$6&gt;=YEAR(Inputs!$G$14),X$6&lt;=YEAR(Inputs!$H$14)),HLOOKUP(X$6,Inputs!$T$51:$AD$80,4,FALSE),"")</f>
        <v/>
      </c>
      <c r="Y22" s="29" t="str">
        <f ca="1">IF(AND(ISNUMBER(Y$6),Y$6&gt;=YEAR(Inputs!$G$14),Y$6&lt;=YEAR(Inputs!$H$14)),HLOOKUP(Y$6,Inputs!$T$51:$AD$80,4,FALSE),"")</f>
        <v/>
      </c>
    </row>
    <row r="23" spans="3:25" ht="15" customHeight="1" x14ac:dyDescent="0.25">
      <c r="C23" s="3" t="str">
        <f>Inputs!$B$55</f>
        <v>Product/Scenario 2</v>
      </c>
      <c r="D23" s="32">
        <f ca="1">SUM(E23:Y23)</f>
        <v>0</v>
      </c>
      <c r="E23" s="29" t="str">
        <f ca="1">IF(AND(ISNUMBER(E$6),E$6&gt;=YEAR(Inputs!$G$14),E$6&lt;=YEAR(Inputs!$H$14)),HLOOKUP(E$6,Inputs!$T$51:$AD$80,5,FALSE),"")</f>
        <v/>
      </c>
      <c r="F23" s="29" t="str">
        <f ca="1">IF(AND(ISNUMBER(F$6),F$6&gt;=YEAR(Inputs!$G$14),F$6&lt;=YEAR(Inputs!$H$14)),HLOOKUP(F$6,Inputs!$T$51:$AD$80,5,FALSE),"")</f>
        <v/>
      </c>
      <c r="G23" s="29" t="str">
        <f ca="1">IF(AND(ISNUMBER(G$6),G$6&gt;=YEAR(Inputs!$G$14),G$6&lt;=YEAR(Inputs!$H$14)),HLOOKUP(G$6,Inputs!$T$51:$AD$80,5,FALSE),"")</f>
        <v/>
      </c>
      <c r="H23" s="29">
        <f ca="1">IF(AND(ISNUMBER(H$6),H$6&gt;=YEAR(Inputs!$G$14),H$6&lt;=YEAR(Inputs!$H$14)),HLOOKUP(H$6,Inputs!$T$51:$AD$80,5,FALSE),"")</f>
        <v>0</v>
      </c>
      <c r="I23" s="29">
        <f ca="1">IF(AND(ISNUMBER(I$6),I$6&gt;=YEAR(Inputs!$G$14),I$6&lt;=YEAR(Inputs!$H$14)),HLOOKUP(I$6,Inputs!$T$51:$AD$80,5,FALSE),"")</f>
        <v>0</v>
      </c>
      <c r="J23" s="29">
        <f ca="1">IF(AND(ISNUMBER(J$6),J$6&gt;=YEAR(Inputs!$G$14),J$6&lt;=YEAR(Inputs!$H$14)),HLOOKUP(J$6,Inputs!$T$51:$AD$80,5,FALSE),"")</f>
        <v>0</v>
      </c>
      <c r="K23" s="29">
        <f ca="1">IF(AND(ISNUMBER(K$6),K$6&gt;=YEAR(Inputs!$G$14),K$6&lt;=YEAR(Inputs!$H$14)),HLOOKUP(K$6,Inputs!$T$51:$AD$80,5,FALSE),"")</f>
        <v>0</v>
      </c>
      <c r="L23" s="29" t="str">
        <f ca="1">IF(AND(ISNUMBER(L$6),L$6&gt;=YEAR(Inputs!$G$14),L$6&lt;=YEAR(Inputs!$H$14)),HLOOKUP(L$6,Inputs!$T$51:$AD$80,5,FALSE),"")</f>
        <v/>
      </c>
      <c r="M23" s="29" t="str">
        <f ca="1">IF(AND(ISNUMBER(M$6),M$6&gt;=YEAR(Inputs!$G$14),M$6&lt;=YEAR(Inputs!$H$14)),HLOOKUP(M$6,Inputs!$T$51:$AD$80,5,FALSE),"")</f>
        <v/>
      </c>
      <c r="N23" s="29" t="str">
        <f ca="1">IF(AND(ISNUMBER(N$6),N$6&gt;=YEAR(Inputs!$G$14),N$6&lt;=YEAR(Inputs!$H$14)),HLOOKUP(N$6,Inputs!$T$51:$AD$80,5,FALSE),"")</f>
        <v/>
      </c>
      <c r="O23" s="29" t="str">
        <f ca="1">IF(AND(ISNUMBER(O$6),O$6&gt;=YEAR(Inputs!$G$14),O$6&lt;=YEAR(Inputs!$H$14)),HLOOKUP(O$6,Inputs!$T$51:$AD$80,5,FALSE),"")</f>
        <v/>
      </c>
      <c r="P23" s="29" t="str">
        <f ca="1">IF(AND(ISNUMBER(P$6),P$6&gt;=YEAR(Inputs!$G$14),P$6&lt;=YEAR(Inputs!$H$14)),HLOOKUP(P$6,Inputs!$T$51:$AD$80,5,FALSE),"")</f>
        <v/>
      </c>
      <c r="Q23" s="29" t="str">
        <f ca="1">IF(AND(ISNUMBER(Q$6),Q$6&gt;=YEAR(Inputs!$G$14),Q$6&lt;=YEAR(Inputs!$H$14)),HLOOKUP(Q$6,Inputs!$T$51:$AD$80,5,FALSE),"")</f>
        <v/>
      </c>
      <c r="R23" s="29" t="str">
        <f ca="1">IF(AND(ISNUMBER(R$6),R$6&gt;=YEAR(Inputs!$G$14),R$6&lt;=YEAR(Inputs!$H$14)),HLOOKUP(R$6,Inputs!$T$51:$AD$80,5,FALSE),"")</f>
        <v/>
      </c>
      <c r="S23" s="29" t="str">
        <f ca="1">IF(AND(ISNUMBER(S$6),S$6&gt;=YEAR(Inputs!$G$14),S$6&lt;=YEAR(Inputs!$H$14)),HLOOKUP(S$6,Inputs!$T$51:$AD$80,5,FALSE),"")</f>
        <v/>
      </c>
      <c r="T23" s="29" t="str">
        <f ca="1">IF(AND(ISNUMBER(T$6),T$6&gt;=YEAR(Inputs!$G$14),T$6&lt;=YEAR(Inputs!$H$14)),HLOOKUP(T$6,Inputs!$T$51:$AD$80,5,FALSE),"")</f>
        <v/>
      </c>
      <c r="U23" s="29" t="str">
        <f ca="1">IF(AND(ISNUMBER(U$6),U$6&gt;=YEAR(Inputs!$G$14),U$6&lt;=YEAR(Inputs!$H$14)),HLOOKUP(U$6,Inputs!$T$51:$AD$80,5,FALSE),"")</f>
        <v/>
      </c>
      <c r="V23" s="29" t="str">
        <f ca="1">IF(AND(ISNUMBER(V$6),V$6&gt;=YEAR(Inputs!$G$14),V$6&lt;=YEAR(Inputs!$H$14)),HLOOKUP(V$6,Inputs!$T$51:$AD$80,5,FALSE),"")</f>
        <v/>
      </c>
      <c r="W23" s="29" t="str">
        <f ca="1">IF(AND(ISNUMBER(W$6),W$6&gt;=YEAR(Inputs!$G$14),W$6&lt;=YEAR(Inputs!$H$14)),HLOOKUP(W$6,Inputs!$T$51:$AD$80,5,FALSE),"")</f>
        <v/>
      </c>
      <c r="X23" s="29" t="str">
        <f ca="1">IF(AND(ISNUMBER(X$6),X$6&gt;=YEAR(Inputs!$G$14),X$6&lt;=YEAR(Inputs!$H$14)),HLOOKUP(X$6,Inputs!$T$51:$AD$80,5,FALSE),"")</f>
        <v/>
      </c>
      <c r="Y23" s="29" t="str">
        <f ca="1">IF(AND(ISNUMBER(Y$6),Y$6&gt;=YEAR(Inputs!$G$14),Y$6&lt;=YEAR(Inputs!$H$14)),HLOOKUP(Y$6,Inputs!$T$51:$AD$80,5,FALSE),"")</f>
        <v/>
      </c>
    </row>
    <row r="24" spans="3:25" ht="15" customHeight="1" x14ac:dyDescent="0.25">
      <c r="C24" s="3" t="str">
        <f>Inputs!$B$56</f>
        <v>Product/Scenario 3</v>
      </c>
      <c r="D24" s="32">
        <f t="shared" ref="D24:D25" ca="1" si="5">SUM(E24:Y24)</f>
        <v>0</v>
      </c>
      <c r="E24" s="29" t="str">
        <f ca="1">IF(AND(ISNUMBER(E$6),E$6&gt;=YEAR(Inputs!$G$14),E$6&lt;=YEAR(Inputs!$H$14)),HLOOKUP(E$6,Inputs!$T$51:$AD$80,6,FALSE),"")</f>
        <v/>
      </c>
      <c r="F24" s="29" t="str">
        <f ca="1">IF(AND(ISNUMBER(F$6),F$6&gt;=YEAR(Inputs!$G$14),F$6&lt;=YEAR(Inputs!$H$14)),HLOOKUP(F$6,Inputs!$T$51:$AD$80,6,FALSE),"")</f>
        <v/>
      </c>
      <c r="G24" s="29" t="str">
        <f ca="1">IF(AND(ISNUMBER(G$6),G$6&gt;=YEAR(Inputs!$G$14),G$6&lt;=YEAR(Inputs!$H$14)),HLOOKUP(G$6,Inputs!$T$51:$AD$80,6,FALSE),"")</f>
        <v/>
      </c>
      <c r="H24" s="29">
        <f ca="1">IF(AND(ISNUMBER(H$6),H$6&gt;=YEAR(Inputs!$G$14),H$6&lt;=YEAR(Inputs!$H$14)),HLOOKUP(H$6,Inputs!$T$51:$AD$80,6,FALSE),"")</f>
        <v>0</v>
      </c>
      <c r="I24" s="29">
        <f ca="1">IF(AND(ISNUMBER(I$6),I$6&gt;=YEAR(Inputs!$G$14),I$6&lt;=YEAR(Inputs!$H$14)),HLOOKUP(I$6,Inputs!$T$51:$AD$80,6,FALSE),"")</f>
        <v>0</v>
      </c>
      <c r="J24" s="29">
        <f ca="1">IF(AND(ISNUMBER(J$6),J$6&gt;=YEAR(Inputs!$G$14),J$6&lt;=YEAR(Inputs!$H$14)),HLOOKUP(J$6,Inputs!$T$51:$AD$80,6,FALSE),"")</f>
        <v>0</v>
      </c>
      <c r="K24" s="29">
        <f ca="1">IF(AND(ISNUMBER(K$6),K$6&gt;=YEAR(Inputs!$G$14),K$6&lt;=YEAR(Inputs!$H$14)),HLOOKUP(K$6,Inputs!$T$51:$AD$80,6,FALSE),"")</f>
        <v>0</v>
      </c>
      <c r="L24" s="29" t="str">
        <f ca="1">IF(AND(ISNUMBER(L$6),L$6&gt;=YEAR(Inputs!$G$14),L$6&lt;=YEAR(Inputs!$H$14)),HLOOKUP(L$6,Inputs!$T$51:$AD$80,6,FALSE),"")</f>
        <v/>
      </c>
      <c r="M24" s="29" t="str">
        <f ca="1">IF(AND(ISNUMBER(M$6),M$6&gt;=YEAR(Inputs!$G$14),M$6&lt;=YEAR(Inputs!$H$14)),HLOOKUP(M$6,Inputs!$T$51:$AD$80,6,FALSE),"")</f>
        <v/>
      </c>
      <c r="N24" s="29" t="str">
        <f ca="1">IF(AND(ISNUMBER(N$6),N$6&gt;=YEAR(Inputs!$G$14),N$6&lt;=YEAR(Inputs!$H$14)),HLOOKUP(N$6,Inputs!$T$51:$AD$80,6,FALSE),"")</f>
        <v/>
      </c>
      <c r="O24" s="29" t="str">
        <f ca="1">IF(AND(ISNUMBER(O$6),O$6&gt;=YEAR(Inputs!$G$14),O$6&lt;=YEAR(Inputs!$H$14)),HLOOKUP(O$6,Inputs!$T$51:$AD$80,6,FALSE),"")</f>
        <v/>
      </c>
      <c r="P24" s="29" t="str">
        <f ca="1">IF(AND(ISNUMBER(P$6),P$6&gt;=YEAR(Inputs!$G$14),P$6&lt;=YEAR(Inputs!$H$14)),HLOOKUP(P$6,Inputs!$T$51:$AD$80,6,FALSE),"")</f>
        <v/>
      </c>
      <c r="Q24" s="29" t="str">
        <f ca="1">IF(AND(ISNUMBER(Q$6),Q$6&gt;=YEAR(Inputs!$G$14),Q$6&lt;=YEAR(Inputs!$H$14)),HLOOKUP(Q$6,Inputs!$T$51:$AD$80,6,FALSE),"")</f>
        <v/>
      </c>
      <c r="R24" s="29" t="str">
        <f ca="1">IF(AND(ISNUMBER(R$6),R$6&gt;=YEAR(Inputs!$G$14),R$6&lt;=YEAR(Inputs!$H$14)),HLOOKUP(R$6,Inputs!$T$51:$AD$80,6,FALSE),"")</f>
        <v/>
      </c>
      <c r="S24" s="29" t="str">
        <f ca="1">IF(AND(ISNUMBER(S$6),S$6&gt;=YEAR(Inputs!$G$14),S$6&lt;=YEAR(Inputs!$H$14)),HLOOKUP(S$6,Inputs!$T$51:$AD$80,6,FALSE),"")</f>
        <v/>
      </c>
      <c r="T24" s="29" t="str">
        <f ca="1">IF(AND(ISNUMBER(T$6),T$6&gt;=YEAR(Inputs!$G$14),T$6&lt;=YEAR(Inputs!$H$14)),HLOOKUP(T$6,Inputs!$T$51:$AD$80,6,FALSE),"")</f>
        <v/>
      </c>
      <c r="U24" s="29" t="str">
        <f ca="1">IF(AND(ISNUMBER(U$6),U$6&gt;=YEAR(Inputs!$G$14),U$6&lt;=YEAR(Inputs!$H$14)),HLOOKUP(U$6,Inputs!$T$51:$AD$80,6,FALSE),"")</f>
        <v/>
      </c>
      <c r="V24" s="29" t="str">
        <f ca="1">IF(AND(ISNUMBER(V$6),V$6&gt;=YEAR(Inputs!$G$14),V$6&lt;=YEAR(Inputs!$H$14)),HLOOKUP(V$6,Inputs!$T$51:$AD$80,6,FALSE),"")</f>
        <v/>
      </c>
      <c r="W24" s="29" t="str">
        <f ca="1">IF(AND(ISNUMBER(W$6),W$6&gt;=YEAR(Inputs!$G$14),W$6&lt;=YEAR(Inputs!$H$14)),HLOOKUP(W$6,Inputs!$T$51:$AD$80,6,FALSE),"")</f>
        <v/>
      </c>
      <c r="X24" s="29" t="str">
        <f ca="1">IF(AND(ISNUMBER(X$6),X$6&gt;=YEAR(Inputs!$G$14),X$6&lt;=YEAR(Inputs!$H$14)),HLOOKUP(X$6,Inputs!$T$51:$AD$80,6,FALSE),"")</f>
        <v/>
      </c>
      <c r="Y24" s="29" t="str">
        <f ca="1">IF(AND(ISNUMBER(Y$6),Y$6&gt;=YEAR(Inputs!$G$14),Y$6&lt;=YEAR(Inputs!$H$14)),HLOOKUP(Y$6,Inputs!$T$51:$AD$80,6,FALSE),"")</f>
        <v/>
      </c>
    </row>
    <row r="25" spans="3:25" ht="15" customHeight="1" x14ac:dyDescent="0.25">
      <c r="C25" s="3" t="s">
        <v>38</v>
      </c>
      <c r="D25" s="32">
        <f t="shared" ca="1" si="5"/>
        <v>37</v>
      </c>
      <c r="E25" s="32" t="str">
        <f ca="1">IF(SUM(E22:E24)&gt;0,SUM(E22:E24),"")</f>
        <v/>
      </c>
      <c r="F25" s="32" t="str">
        <f t="shared" ref="F25:Y25" ca="1" si="6">IF(SUM(F22:F24)&gt;0,SUM(F22:F24),"")</f>
        <v/>
      </c>
      <c r="G25" s="32" t="str">
        <f t="shared" ca="1" si="6"/>
        <v/>
      </c>
      <c r="H25" s="32">
        <f t="shared" ca="1" si="6"/>
        <v>5</v>
      </c>
      <c r="I25" s="32">
        <f t="shared" ca="1" si="6"/>
        <v>9</v>
      </c>
      <c r="J25" s="32">
        <f t="shared" ca="1" si="6"/>
        <v>9</v>
      </c>
      <c r="K25" s="32">
        <f t="shared" ca="1" si="6"/>
        <v>14</v>
      </c>
      <c r="L25" s="32" t="str">
        <f t="shared" ca="1" si="6"/>
        <v/>
      </c>
      <c r="M25" s="32" t="str">
        <f t="shared" ca="1" si="6"/>
        <v/>
      </c>
      <c r="N25" s="32" t="str">
        <f t="shared" ca="1" si="6"/>
        <v/>
      </c>
      <c r="O25" s="32" t="str">
        <f t="shared" ca="1" si="6"/>
        <v/>
      </c>
      <c r="P25" s="32" t="str">
        <f t="shared" ca="1" si="6"/>
        <v/>
      </c>
      <c r="Q25" s="32" t="str">
        <f t="shared" ca="1" si="6"/>
        <v/>
      </c>
      <c r="R25" s="32" t="str">
        <f t="shared" ca="1" si="6"/>
        <v/>
      </c>
      <c r="S25" s="32" t="str">
        <f t="shared" ca="1" si="6"/>
        <v/>
      </c>
      <c r="T25" s="32" t="str">
        <f t="shared" ca="1" si="6"/>
        <v/>
      </c>
      <c r="U25" s="32" t="str">
        <f t="shared" ca="1" si="6"/>
        <v/>
      </c>
      <c r="V25" s="32" t="str">
        <f t="shared" ca="1" si="6"/>
        <v/>
      </c>
      <c r="W25" s="32" t="str">
        <f t="shared" ca="1" si="6"/>
        <v/>
      </c>
      <c r="X25" s="32" t="str">
        <f t="shared" ca="1" si="6"/>
        <v/>
      </c>
      <c r="Y25" s="32" t="str">
        <f t="shared" ca="1" si="6"/>
        <v/>
      </c>
    </row>
    <row r="26" spans="3:25" ht="15" customHeight="1" x14ac:dyDescent="0.25">
      <c r="C26" s="13" t="s">
        <v>92</v>
      </c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3:25" ht="15" customHeight="1" x14ac:dyDescent="0.25">
      <c r="C27" s="3" t="str">
        <f>Inputs!$B$54</f>
        <v>Product/Scenario 1</v>
      </c>
      <c r="D27" s="32">
        <f ca="1">SUM(E27:Y27)</f>
        <v>4025</v>
      </c>
      <c r="E27" s="29" t="str">
        <f ca="1">IF(AND(ISNUMBER(E$6),E$6&gt;=YEAR(Inputs!$G$14),E$6&lt;=YEAR(Inputs!$H$14)),HLOOKUP(E$6,Inputs!$T$51:$AD$80,20,FALSE),"")</f>
        <v/>
      </c>
      <c r="F27" s="29" t="str">
        <f ca="1">IF(AND(ISNUMBER(F$6),F$6&gt;=YEAR(Inputs!$G$14),F$6&lt;=YEAR(Inputs!$H$14)),HLOOKUP(F$6,Inputs!$T$51:$AD$80,20,FALSE),"")</f>
        <v/>
      </c>
      <c r="G27" s="29" t="str">
        <f ca="1">IF(AND(ISNUMBER(G$6),G$6&gt;=YEAR(Inputs!$G$14),G$6&lt;=YEAR(Inputs!$H$14)),HLOOKUP(G$6,Inputs!$T$51:$AD$80,20,FALSE),"")</f>
        <v/>
      </c>
      <c r="H27" s="29">
        <f ca="1">IF(AND(ISNUMBER(H$6),H$6&gt;=YEAR(Inputs!$G$14),H$6&lt;=YEAR(Inputs!$H$14)),HLOOKUP(H$6,Inputs!$T$51:$AD$80,20,FALSE),"")</f>
        <v>600</v>
      </c>
      <c r="I27" s="29">
        <f ca="1">IF(AND(ISNUMBER(I$6),I$6&gt;=YEAR(Inputs!$G$14),I$6&lt;=YEAR(Inputs!$H$14)),HLOOKUP(I$6,Inputs!$T$51:$AD$80,20,FALSE),"")</f>
        <v>1035</v>
      </c>
      <c r="J27" s="29">
        <f ca="1">IF(AND(ISNUMBER(J$6),J$6&gt;=YEAR(Inputs!$G$14),J$6&lt;=YEAR(Inputs!$H$14)),HLOOKUP(J$6,Inputs!$T$51:$AD$80,20,FALSE),"")</f>
        <v>990</v>
      </c>
      <c r="K27" s="29">
        <f ca="1">IF(AND(ISNUMBER(K$6),K$6&gt;=YEAR(Inputs!$G$14),K$6&lt;=YEAR(Inputs!$H$14)),HLOOKUP(K$6,Inputs!$T$51:$AD$80,20,FALSE),"")</f>
        <v>1400</v>
      </c>
      <c r="L27" s="29" t="str">
        <f ca="1">IF(AND(ISNUMBER(L$6),L$6&gt;=YEAR(Inputs!$G$14),L$6&lt;=YEAR(Inputs!$H$14)),HLOOKUP(L$6,Inputs!$T$51:$AD$80,20,FALSE),"")</f>
        <v/>
      </c>
      <c r="M27" s="29" t="str">
        <f ca="1">IF(AND(ISNUMBER(M$6),M$6&gt;=YEAR(Inputs!$G$14),M$6&lt;=YEAR(Inputs!$H$14)),HLOOKUP(M$6,Inputs!$T$51:$AD$80,20,FALSE),"")</f>
        <v/>
      </c>
      <c r="N27" s="29" t="str">
        <f ca="1">IF(AND(ISNUMBER(N$6),N$6&gt;=YEAR(Inputs!$G$14),N$6&lt;=YEAR(Inputs!$H$14)),HLOOKUP(N$6,Inputs!$T$51:$AD$80,20,FALSE),"")</f>
        <v/>
      </c>
      <c r="O27" s="29" t="str">
        <f ca="1">IF(AND(ISNUMBER(O$6),O$6&gt;=YEAR(Inputs!$G$14),O$6&lt;=YEAR(Inputs!$H$14)),HLOOKUP(O$6,Inputs!$T$51:$AD$80,20,FALSE),"")</f>
        <v/>
      </c>
      <c r="P27" s="29" t="str">
        <f ca="1">IF(AND(ISNUMBER(P$6),P$6&gt;=YEAR(Inputs!$G$14),P$6&lt;=YEAR(Inputs!$H$14)),HLOOKUP(P$6,Inputs!$T$51:$AD$80,20,FALSE),"")</f>
        <v/>
      </c>
      <c r="Q27" s="29" t="str">
        <f ca="1">IF(AND(ISNUMBER(Q$6),Q$6&gt;=YEAR(Inputs!$G$14),Q$6&lt;=YEAR(Inputs!$H$14)),HLOOKUP(Q$6,Inputs!$T$51:$AD$80,20,FALSE),"")</f>
        <v/>
      </c>
      <c r="R27" s="29" t="str">
        <f ca="1">IF(AND(ISNUMBER(R$6),R$6&gt;=YEAR(Inputs!$G$14),R$6&lt;=YEAR(Inputs!$H$14)),HLOOKUP(R$6,Inputs!$T$51:$AD$80,20,FALSE),"")</f>
        <v/>
      </c>
      <c r="S27" s="29" t="str">
        <f ca="1">IF(AND(ISNUMBER(S$6),S$6&gt;=YEAR(Inputs!$G$14),S$6&lt;=YEAR(Inputs!$H$14)),HLOOKUP(S$6,Inputs!$T$51:$AD$80,20,FALSE),"")</f>
        <v/>
      </c>
      <c r="T27" s="29" t="str">
        <f ca="1">IF(AND(ISNUMBER(T$6),T$6&gt;=YEAR(Inputs!$G$14),T$6&lt;=YEAR(Inputs!$H$14)),HLOOKUP(T$6,Inputs!$T$51:$AD$80,20,FALSE),"")</f>
        <v/>
      </c>
      <c r="U27" s="29" t="str">
        <f ca="1">IF(AND(ISNUMBER(U$6),U$6&gt;=YEAR(Inputs!$G$14),U$6&lt;=YEAR(Inputs!$H$14)),HLOOKUP(U$6,Inputs!$T$51:$AD$80,20,FALSE),"")</f>
        <v/>
      </c>
      <c r="V27" s="29" t="str">
        <f ca="1">IF(AND(ISNUMBER(V$6),V$6&gt;=YEAR(Inputs!$G$14),V$6&lt;=YEAR(Inputs!$H$14)),HLOOKUP(V$6,Inputs!$T$51:$AD$80,20,FALSE),"")</f>
        <v/>
      </c>
      <c r="W27" s="29" t="str">
        <f ca="1">IF(AND(ISNUMBER(W$6),W$6&gt;=YEAR(Inputs!$G$14),W$6&lt;=YEAR(Inputs!$H$14)),HLOOKUP(W$6,Inputs!$T$51:$AD$80,20,FALSE),"")</f>
        <v/>
      </c>
      <c r="X27" s="29" t="str">
        <f ca="1">IF(AND(ISNUMBER(X$6),X$6&gt;=YEAR(Inputs!$G$14),X$6&lt;=YEAR(Inputs!$H$14)),HLOOKUP(X$6,Inputs!$T$51:$AD$80,20,FALSE),"")</f>
        <v/>
      </c>
      <c r="Y27" s="29" t="str">
        <f ca="1">IF(AND(ISNUMBER(Y$6),Y$6&gt;=YEAR(Inputs!$G$14),Y$6&lt;=YEAR(Inputs!$H$14)),HLOOKUP(Y$6,Inputs!$T$51:$AD$80,20,FALSE),"")</f>
        <v/>
      </c>
    </row>
    <row r="28" spans="3:25" ht="15" customHeight="1" x14ac:dyDescent="0.25">
      <c r="C28" s="3" t="str">
        <f>Inputs!$B$55</f>
        <v>Product/Scenario 2</v>
      </c>
      <c r="D28" s="32">
        <f t="shared" ref="D28:D29" ca="1" si="7">SUM(E28:Y28)</f>
        <v>0</v>
      </c>
      <c r="E28" s="29" t="str">
        <f ca="1">IF(AND(ISNUMBER(E$6),E$6&gt;=YEAR(Inputs!$G$14),E$6&lt;=YEAR(Inputs!$H$14)),HLOOKUP(E$6,Inputs!$T$51:$AD$80,21,FALSE),"")</f>
        <v/>
      </c>
      <c r="F28" s="29" t="str">
        <f ca="1">IF(AND(ISNUMBER(F$6),F$6&gt;=YEAR(Inputs!$G$14),F$6&lt;=YEAR(Inputs!$H$14)),HLOOKUP(F$6,Inputs!$T$51:$AD$80,21,FALSE),"")</f>
        <v/>
      </c>
      <c r="G28" s="29" t="str">
        <f ca="1">IF(AND(ISNUMBER(G$6),G$6&gt;=YEAR(Inputs!$G$14),G$6&lt;=YEAR(Inputs!$H$14)),HLOOKUP(G$6,Inputs!$T$51:$AD$80,21,FALSE),"")</f>
        <v/>
      </c>
      <c r="H28" s="29">
        <f ca="1">IF(AND(ISNUMBER(H$6),H$6&gt;=YEAR(Inputs!$G$14),H$6&lt;=YEAR(Inputs!$H$14)),HLOOKUP(H$6,Inputs!$T$51:$AD$80,21,FALSE),"")</f>
        <v>0</v>
      </c>
      <c r="I28" s="29">
        <f ca="1">IF(AND(ISNUMBER(I$6),I$6&gt;=YEAR(Inputs!$G$14),I$6&lt;=YEAR(Inputs!$H$14)),HLOOKUP(I$6,Inputs!$T$51:$AD$80,21,FALSE),"")</f>
        <v>0</v>
      </c>
      <c r="J28" s="29">
        <f ca="1">IF(AND(ISNUMBER(J$6),J$6&gt;=YEAR(Inputs!$G$14),J$6&lt;=YEAR(Inputs!$H$14)),HLOOKUP(J$6,Inputs!$T$51:$AD$80,21,FALSE),"")</f>
        <v>0</v>
      </c>
      <c r="K28" s="29">
        <f ca="1">IF(AND(ISNUMBER(K$6),K$6&gt;=YEAR(Inputs!$G$14),K$6&lt;=YEAR(Inputs!$H$14)),HLOOKUP(K$6,Inputs!$T$51:$AD$80,21,FALSE),"")</f>
        <v>0</v>
      </c>
      <c r="L28" s="29" t="str">
        <f ca="1">IF(AND(ISNUMBER(L$6),L$6&gt;=YEAR(Inputs!$G$14),L$6&lt;=YEAR(Inputs!$H$14)),HLOOKUP(L$6,Inputs!$T$51:$AD$80,21,FALSE),"")</f>
        <v/>
      </c>
      <c r="M28" s="29" t="str">
        <f ca="1">IF(AND(ISNUMBER(M$6),M$6&gt;=YEAR(Inputs!$G$14),M$6&lt;=YEAR(Inputs!$H$14)),HLOOKUP(M$6,Inputs!$T$51:$AD$80,21,FALSE),"")</f>
        <v/>
      </c>
      <c r="N28" s="29" t="str">
        <f ca="1">IF(AND(ISNUMBER(N$6),N$6&gt;=YEAR(Inputs!$G$14),N$6&lt;=YEAR(Inputs!$H$14)),HLOOKUP(N$6,Inputs!$T$51:$AD$80,21,FALSE),"")</f>
        <v/>
      </c>
      <c r="O28" s="29" t="str">
        <f ca="1">IF(AND(ISNUMBER(O$6),O$6&gt;=YEAR(Inputs!$G$14),O$6&lt;=YEAR(Inputs!$H$14)),HLOOKUP(O$6,Inputs!$T$51:$AD$80,21,FALSE),"")</f>
        <v/>
      </c>
      <c r="P28" s="29" t="str">
        <f ca="1">IF(AND(ISNUMBER(P$6),P$6&gt;=YEAR(Inputs!$G$14),P$6&lt;=YEAR(Inputs!$H$14)),HLOOKUP(P$6,Inputs!$T$51:$AD$80,21,FALSE),"")</f>
        <v/>
      </c>
      <c r="Q28" s="29" t="str">
        <f ca="1">IF(AND(ISNUMBER(Q$6),Q$6&gt;=YEAR(Inputs!$G$14),Q$6&lt;=YEAR(Inputs!$H$14)),HLOOKUP(Q$6,Inputs!$T$51:$AD$80,21,FALSE),"")</f>
        <v/>
      </c>
      <c r="R28" s="29" t="str">
        <f ca="1">IF(AND(ISNUMBER(R$6),R$6&gt;=YEAR(Inputs!$G$14),R$6&lt;=YEAR(Inputs!$H$14)),HLOOKUP(R$6,Inputs!$T$51:$AD$80,21,FALSE),"")</f>
        <v/>
      </c>
      <c r="S28" s="29" t="str">
        <f ca="1">IF(AND(ISNUMBER(S$6),S$6&gt;=YEAR(Inputs!$G$14),S$6&lt;=YEAR(Inputs!$H$14)),HLOOKUP(S$6,Inputs!$T$51:$AD$80,21,FALSE),"")</f>
        <v/>
      </c>
      <c r="T28" s="29" t="str">
        <f ca="1">IF(AND(ISNUMBER(T$6),T$6&gt;=YEAR(Inputs!$G$14),T$6&lt;=YEAR(Inputs!$H$14)),HLOOKUP(T$6,Inputs!$T$51:$AD$80,21,FALSE),"")</f>
        <v/>
      </c>
      <c r="U28" s="29" t="str">
        <f ca="1">IF(AND(ISNUMBER(U$6),U$6&gt;=YEAR(Inputs!$G$14),U$6&lt;=YEAR(Inputs!$H$14)),HLOOKUP(U$6,Inputs!$T$51:$AD$80,21,FALSE),"")</f>
        <v/>
      </c>
      <c r="V28" s="29" t="str">
        <f ca="1">IF(AND(ISNUMBER(V$6),V$6&gt;=YEAR(Inputs!$G$14),V$6&lt;=YEAR(Inputs!$H$14)),HLOOKUP(V$6,Inputs!$T$51:$AD$80,21,FALSE),"")</f>
        <v/>
      </c>
      <c r="W28" s="29" t="str">
        <f ca="1">IF(AND(ISNUMBER(W$6),W$6&gt;=YEAR(Inputs!$G$14),W$6&lt;=YEAR(Inputs!$H$14)),HLOOKUP(W$6,Inputs!$T$51:$AD$80,21,FALSE),"")</f>
        <v/>
      </c>
      <c r="X28" s="29" t="str">
        <f ca="1">IF(AND(ISNUMBER(X$6),X$6&gt;=YEAR(Inputs!$G$14),X$6&lt;=YEAR(Inputs!$H$14)),HLOOKUP(X$6,Inputs!$T$51:$AD$80,21,FALSE),"")</f>
        <v/>
      </c>
      <c r="Y28" s="29" t="str">
        <f ca="1">IF(AND(ISNUMBER(Y$6),Y$6&gt;=YEAR(Inputs!$G$14),Y$6&lt;=YEAR(Inputs!$H$14)),HLOOKUP(Y$6,Inputs!$T$51:$AD$80,21,FALSE),"")</f>
        <v/>
      </c>
    </row>
    <row r="29" spans="3:25" ht="15" customHeight="1" x14ac:dyDescent="0.25">
      <c r="C29" s="3" t="str">
        <f>Inputs!$B$56</f>
        <v>Product/Scenario 3</v>
      </c>
      <c r="D29" s="32">
        <f t="shared" ca="1" si="7"/>
        <v>0</v>
      </c>
      <c r="E29" s="29" t="str">
        <f ca="1">IF(AND(ISNUMBER(E$6),E$6&gt;=YEAR(Inputs!$G$14),E$6&lt;=YEAR(Inputs!$H$14)),HLOOKUP(E$6,Inputs!$T$51:$AD$80,22,FALSE),"")</f>
        <v/>
      </c>
      <c r="F29" s="29" t="str">
        <f ca="1">IF(AND(ISNUMBER(F$6),F$6&gt;=YEAR(Inputs!$G$14),F$6&lt;=YEAR(Inputs!$H$14)),HLOOKUP(F$6,Inputs!$T$51:$AD$80,22,FALSE),"")</f>
        <v/>
      </c>
      <c r="G29" s="29" t="str">
        <f ca="1">IF(AND(ISNUMBER(G$6),G$6&gt;=YEAR(Inputs!$G$14),G$6&lt;=YEAR(Inputs!$H$14)),HLOOKUP(G$6,Inputs!$T$51:$AD$80,22,FALSE),"")</f>
        <v/>
      </c>
      <c r="H29" s="29">
        <f ca="1">IF(AND(ISNUMBER(H$6),H$6&gt;=YEAR(Inputs!$G$14),H$6&lt;=YEAR(Inputs!$H$14)),HLOOKUP(H$6,Inputs!$T$51:$AD$80,22,FALSE),"")</f>
        <v>0</v>
      </c>
      <c r="I29" s="29">
        <f ca="1">IF(AND(ISNUMBER(I$6),I$6&gt;=YEAR(Inputs!$G$14),I$6&lt;=YEAR(Inputs!$H$14)),HLOOKUP(I$6,Inputs!$T$51:$AD$80,22,FALSE),"")</f>
        <v>0</v>
      </c>
      <c r="J29" s="29">
        <f ca="1">IF(AND(ISNUMBER(J$6),J$6&gt;=YEAR(Inputs!$G$14),J$6&lt;=YEAR(Inputs!$H$14)),HLOOKUP(J$6,Inputs!$T$51:$AD$80,22,FALSE),"")</f>
        <v>0</v>
      </c>
      <c r="K29" s="29">
        <f ca="1">IF(AND(ISNUMBER(K$6),K$6&gt;=YEAR(Inputs!$G$14),K$6&lt;=YEAR(Inputs!$H$14)),HLOOKUP(K$6,Inputs!$T$51:$AD$80,22,FALSE),"")</f>
        <v>0</v>
      </c>
      <c r="L29" s="29" t="str">
        <f ca="1">IF(AND(ISNUMBER(L$6),L$6&gt;=YEAR(Inputs!$G$14),L$6&lt;=YEAR(Inputs!$H$14)),HLOOKUP(L$6,Inputs!$T$51:$AD$80,22,FALSE),"")</f>
        <v/>
      </c>
      <c r="M29" s="29" t="str">
        <f ca="1">IF(AND(ISNUMBER(M$6),M$6&gt;=YEAR(Inputs!$G$14),M$6&lt;=YEAR(Inputs!$H$14)),HLOOKUP(M$6,Inputs!$T$51:$AD$80,22,FALSE),"")</f>
        <v/>
      </c>
      <c r="N29" s="29" t="str">
        <f ca="1">IF(AND(ISNUMBER(N$6),N$6&gt;=YEAR(Inputs!$G$14),N$6&lt;=YEAR(Inputs!$H$14)),HLOOKUP(N$6,Inputs!$T$51:$AD$80,22,FALSE),"")</f>
        <v/>
      </c>
      <c r="O29" s="29" t="str">
        <f ca="1">IF(AND(ISNUMBER(O$6),O$6&gt;=YEAR(Inputs!$G$14),O$6&lt;=YEAR(Inputs!$H$14)),HLOOKUP(O$6,Inputs!$T$51:$AD$80,22,FALSE),"")</f>
        <v/>
      </c>
      <c r="P29" s="29" t="str">
        <f ca="1">IF(AND(ISNUMBER(P$6),P$6&gt;=YEAR(Inputs!$G$14),P$6&lt;=YEAR(Inputs!$H$14)),HLOOKUP(P$6,Inputs!$T$51:$AD$80,22,FALSE),"")</f>
        <v/>
      </c>
      <c r="Q29" s="29" t="str">
        <f ca="1">IF(AND(ISNUMBER(Q$6),Q$6&gt;=YEAR(Inputs!$G$14),Q$6&lt;=YEAR(Inputs!$H$14)),HLOOKUP(Q$6,Inputs!$T$51:$AD$80,22,FALSE),"")</f>
        <v/>
      </c>
      <c r="R29" s="29" t="str">
        <f ca="1">IF(AND(ISNUMBER(R$6),R$6&gt;=YEAR(Inputs!$G$14),R$6&lt;=YEAR(Inputs!$H$14)),HLOOKUP(R$6,Inputs!$T$51:$AD$80,22,FALSE),"")</f>
        <v/>
      </c>
      <c r="S29" s="29" t="str">
        <f ca="1">IF(AND(ISNUMBER(S$6),S$6&gt;=YEAR(Inputs!$G$14),S$6&lt;=YEAR(Inputs!$H$14)),HLOOKUP(S$6,Inputs!$T$51:$AD$80,22,FALSE),"")</f>
        <v/>
      </c>
      <c r="T29" s="29" t="str">
        <f ca="1">IF(AND(ISNUMBER(T$6),T$6&gt;=YEAR(Inputs!$G$14),T$6&lt;=YEAR(Inputs!$H$14)),HLOOKUP(T$6,Inputs!$T$51:$AD$80,22,FALSE),"")</f>
        <v/>
      </c>
      <c r="U29" s="29" t="str">
        <f ca="1">IF(AND(ISNUMBER(U$6),U$6&gt;=YEAR(Inputs!$G$14),U$6&lt;=YEAR(Inputs!$H$14)),HLOOKUP(U$6,Inputs!$T$51:$AD$80,22,FALSE),"")</f>
        <v/>
      </c>
      <c r="V29" s="29" t="str">
        <f ca="1">IF(AND(ISNUMBER(V$6),V$6&gt;=YEAR(Inputs!$G$14),V$6&lt;=YEAR(Inputs!$H$14)),HLOOKUP(V$6,Inputs!$T$51:$AD$80,22,FALSE),"")</f>
        <v/>
      </c>
      <c r="W29" s="29" t="str">
        <f ca="1">IF(AND(ISNUMBER(W$6),W$6&gt;=YEAR(Inputs!$G$14),W$6&lt;=YEAR(Inputs!$H$14)),HLOOKUP(W$6,Inputs!$T$51:$AD$80,22,FALSE),"")</f>
        <v/>
      </c>
      <c r="X29" s="29" t="str">
        <f ca="1">IF(AND(ISNUMBER(X$6),X$6&gt;=YEAR(Inputs!$G$14),X$6&lt;=YEAR(Inputs!$H$14)),HLOOKUP(X$6,Inputs!$T$51:$AD$80,22,FALSE),"")</f>
        <v/>
      </c>
      <c r="Y29" s="29" t="str">
        <f ca="1">IF(AND(ISNUMBER(Y$6),Y$6&gt;=YEAR(Inputs!$G$14),Y$6&lt;=YEAR(Inputs!$H$14)),HLOOKUP(Y$6,Inputs!$T$51:$AD$80,22,FALSE),"")</f>
        <v/>
      </c>
    </row>
    <row r="30" spans="3:25" ht="15" customHeight="1" x14ac:dyDescent="0.25">
      <c r="C30" s="3" t="s">
        <v>38</v>
      </c>
      <c r="D30" s="32">
        <f ca="1">SUM(E30:Y30)</f>
        <v>4025</v>
      </c>
      <c r="E30" s="32" t="str">
        <f ca="1">IF(SUM(E27:E29)&gt;0,SUM(E27:E29),"")</f>
        <v/>
      </c>
      <c r="F30" s="32" t="str">
        <f t="shared" ref="F30:X30" ca="1" si="8">IF(SUM(F27:F29)&gt;0,SUM(F27:F29),"")</f>
        <v/>
      </c>
      <c r="G30" s="32" t="str">
        <f t="shared" ca="1" si="8"/>
        <v/>
      </c>
      <c r="H30" s="32">
        <f t="shared" ca="1" si="8"/>
        <v>600</v>
      </c>
      <c r="I30" s="32">
        <f t="shared" ca="1" si="8"/>
        <v>1035</v>
      </c>
      <c r="J30" s="32">
        <f t="shared" ca="1" si="8"/>
        <v>990</v>
      </c>
      <c r="K30" s="32">
        <f t="shared" ca="1" si="8"/>
        <v>1400</v>
      </c>
      <c r="L30" s="32" t="str">
        <f t="shared" ca="1" si="8"/>
        <v/>
      </c>
      <c r="M30" s="32" t="str">
        <f t="shared" ca="1" si="8"/>
        <v/>
      </c>
      <c r="N30" s="32" t="str">
        <f t="shared" ca="1" si="8"/>
        <v/>
      </c>
      <c r="O30" s="32" t="str">
        <f t="shared" ca="1" si="8"/>
        <v/>
      </c>
      <c r="P30" s="32" t="str">
        <f t="shared" ca="1" si="8"/>
        <v/>
      </c>
      <c r="Q30" s="32" t="str">
        <f t="shared" ca="1" si="8"/>
        <v/>
      </c>
      <c r="R30" s="32" t="str">
        <f t="shared" ca="1" si="8"/>
        <v/>
      </c>
      <c r="S30" s="32" t="str">
        <f t="shared" ca="1" si="8"/>
        <v/>
      </c>
      <c r="T30" s="32" t="str">
        <f t="shared" ca="1" si="8"/>
        <v/>
      </c>
      <c r="U30" s="32" t="str">
        <f t="shared" ca="1" si="8"/>
        <v/>
      </c>
      <c r="V30" s="32" t="str">
        <f t="shared" ca="1" si="8"/>
        <v/>
      </c>
      <c r="W30" s="32" t="str">
        <f t="shared" ca="1" si="8"/>
        <v/>
      </c>
      <c r="X30" s="32" t="str">
        <f t="shared" ca="1" si="8"/>
        <v/>
      </c>
      <c r="Y30" s="32" t="str">
        <f ca="1">IF(SUM(Y27:Y29)&gt;0,SUM(Y27:Y29),"")</f>
        <v/>
      </c>
    </row>
    <row r="31" spans="3:25" ht="15" customHeight="1" x14ac:dyDescent="0.25">
      <c r="C31" s="13" t="s">
        <v>93</v>
      </c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3:25" ht="15" customHeight="1" x14ac:dyDescent="0.25">
      <c r="C32" s="3" t="str">
        <f>Inputs!$B$54</f>
        <v>Product/Scenario 1</v>
      </c>
      <c r="D32" s="32">
        <f ca="1">SUM(E32:Y32)</f>
        <v>3355</v>
      </c>
      <c r="E32" s="29" t="str">
        <f ca="1">IF(AND(ISNUMBER(E$6),E$6&gt;=YEAR(Inputs!$G$14),E$6&lt;=YEAR(Inputs!$H$14)),HLOOKUP(E$6,Inputs!$T$51:$AD$80,24,FALSE),"")</f>
        <v/>
      </c>
      <c r="F32" s="29" t="str">
        <f ca="1">IF(AND(ISNUMBER(F$6),F$6&gt;=YEAR(Inputs!$G$14),F$6&lt;=YEAR(Inputs!$H$14)),HLOOKUP(F$6,Inputs!$T$51:$AD$80,24,FALSE),"")</f>
        <v/>
      </c>
      <c r="G32" s="29" t="str">
        <f ca="1">IF(AND(ISNUMBER(G$6),G$6&gt;=YEAR(Inputs!$G$14),G$6&lt;=YEAR(Inputs!$H$14)),HLOOKUP(G$6,Inputs!$T$51:$AD$80,24,FALSE),"")</f>
        <v/>
      </c>
      <c r="H32" s="29">
        <f ca="1">IF(AND(ISNUMBER(H$6),H$6&gt;=YEAR(Inputs!$G$14),H$6&lt;=YEAR(Inputs!$H$14)),HLOOKUP(H$6,Inputs!$T$51:$AD$80,24,FALSE),"")</f>
        <v>500</v>
      </c>
      <c r="I32" s="29">
        <f ca="1">IF(AND(ISNUMBER(I$6),I$6&gt;=YEAR(Inputs!$G$14),I$6&lt;=YEAR(Inputs!$H$14)),HLOOKUP(I$6,Inputs!$T$51:$AD$80,24,FALSE),"")</f>
        <v>855</v>
      </c>
      <c r="J32" s="29">
        <f ca="1">IF(AND(ISNUMBER(J$6),J$6&gt;=YEAR(Inputs!$G$14),J$6&lt;=YEAR(Inputs!$H$14)),HLOOKUP(J$6,Inputs!$T$51:$AD$80,24,FALSE),"")</f>
        <v>810</v>
      </c>
      <c r="K32" s="29">
        <f ca="1">IF(AND(ISNUMBER(K$6),K$6&gt;=YEAR(Inputs!$G$14),K$6&lt;=YEAR(Inputs!$H$14)),HLOOKUP(K$6,Inputs!$T$51:$AD$80,24,FALSE),"")</f>
        <v>1190</v>
      </c>
      <c r="L32" s="29" t="str">
        <f ca="1">IF(AND(ISNUMBER(L$6),L$6&gt;=YEAR(Inputs!$G$14),L$6&lt;=YEAR(Inputs!$H$14)),HLOOKUP(L$6,Inputs!$T$51:$AD$80,24,FALSE),"")</f>
        <v/>
      </c>
      <c r="M32" s="29" t="str">
        <f ca="1">IF(AND(ISNUMBER(M$6),M$6&gt;=YEAR(Inputs!$G$14),M$6&lt;=YEAR(Inputs!$H$14)),HLOOKUP(M$6,Inputs!$T$51:$AD$80,24,FALSE),"")</f>
        <v/>
      </c>
      <c r="N32" s="29" t="str">
        <f ca="1">IF(AND(ISNUMBER(N$6),N$6&gt;=YEAR(Inputs!$G$14),N$6&lt;=YEAR(Inputs!$H$14)),HLOOKUP(N$6,Inputs!$T$51:$AD$80,24,FALSE),"")</f>
        <v/>
      </c>
      <c r="O32" s="29" t="str">
        <f ca="1">IF(AND(ISNUMBER(O$6),O$6&gt;=YEAR(Inputs!$G$14),O$6&lt;=YEAR(Inputs!$H$14)),HLOOKUP(O$6,Inputs!$T$51:$AD$80,24,FALSE),"")</f>
        <v/>
      </c>
      <c r="P32" s="29" t="str">
        <f ca="1">IF(AND(ISNUMBER(P$6),P$6&gt;=YEAR(Inputs!$G$14),P$6&lt;=YEAR(Inputs!$H$14)),HLOOKUP(P$6,Inputs!$T$51:$AD$80,24,FALSE),"")</f>
        <v/>
      </c>
      <c r="Q32" s="29" t="str">
        <f ca="1">IF(AND(ISNUMBER(Q$6),Q$6&gt;=YEAR(Inputs!$G$14),Q$6&lt;=YEAR(Inputs!$H$14)),HLOOKUP(Q$6,Inputs!$T$51:$AD$80,24,FALSE),"")</f>
        <v/>
      </c>
      <c r="R32" s="29" t="str">
        <f ca="1">IF(AND(ISNUMBER(R$6),R$6&gt;=YEAR(Inputs!$G$14),R$6&lt;=YEAR(Inputs!$H$14)),HLOOKUP(R$6,Inputs!$T$51:$AD$80,24,FALSE),"")</f>
        <v/>
      </c>
      <c r="S32" s="29" t="str">
        <f ca="1">IF(AND(ISNUMBER(S$6),S$6&gt;=YEAR(Inputs!$G$14),S$6&lt;=YEAR(Inputs!$H$14)),HLOOKUP(S$6,Inputs!$T$51:$AD$80,24,FALSE),"")</f>
        <v/>
      </c>
      <c r="T32" s="29" t="str">
        <f ca="1">IF(AND(ISNUMBER(T$6),T$6&gt;=YEAR(Inputs!$G$14),T$6&lt;=YEAR(Inputs!$H$14)),HLOOKUP(T$6,Inputs!$T$51:$AD$80,24,FALSE),"")</f>
        <v/>
      </c>
      <c r="U32" s="29" t="str">
        <f ca="1">IF(AND(ISNUMBER(U$6),U$6&gt;=YEAR(Inputs!$G$14),U$6&lt;=YEAR(Inputs!$H$14)),HLOOKUP(U$6,Inputs!$T$51:$AD$80,24,FALSE),"")</f>
        <v/>
      </c>
      <c r="V32" s="29" t="str">
        <f ca="1">IF(AND(ISNUMBER(V$6),V$6&gt;=YEAR(Inputs!$G$14),V$6&lt;=YEAR(Inputs!$H$14)),HLOOKUP(V$6,Inputs!$T$51:$AD$80,24,FALSE),"")</f>
        <v/>
      </c>
      <c r="W32" s="29" t="str">
        <f ca="1">IF(AND(ISNUMBER(W$6),W$6&gt;=YEAR(Inputs!$G$14),W$6&lt;=YEAR(Inputs!$H$14)),HLOOKUP(W$6,Inputs!$T$51:$AD$80,24,FALSE),"")</f>
        <v/>
      </c>
      <c r="X32" s="29" t="str">
        <f ca="1">IF(AND(ISNUMBER(X$6),X$6&gt;=YEAR(Inputs!$G$14),X$6&lt;=YEAR(Inputs!$H$14)),HLOOKUP(X$6,Inputs!$T$51:$AD$80,24,FALSE),"")</f>
        <v/>
      </c>
      <c r="Y32" s="29" t="str">
        <f ca="1">IF(AND(ISNUMBER(Y$6),Y$6&gt;=YEAR(Inputs!$G$14),Y$6&lt;=YEAR(Inputs!$H$14)),HLOOKUP(Y$6,Inputs!$T$51:$AD$80,24,FALSE),"")</f>
        <v/>
      </c>
    </row>
    <row r="33" spans="3:25" ht="15" customHeight="1" x14ac:dyDescent="0.25">
      <c r="C33" s="3" t="str">
        <f>Inputs!$B$55</f>
        <v>Product/Scenario 2</v>
      </c>
      <c r="D33" s="32">
        <f t="shared" ref="D33:D34" ca="1" si="9">SUM(E33:Y33)</f>
        <v>0</v>
      </c>
      <c r="E33" s="29" t="str">
        <f ca="1">IF(AND(ISNUMBER(E$8),E$8&gt;=0),HLOOKUP(E$8,Inputs!$D$52:$N$68,12,FALSE)*E23,"")</f>
        <v/>
      </c>
      <c r="F33" s="29" t="str">
        <f ca="1">IF(AND(ISNUMBER(F$8),F$8&gt;=0),HLOOKUP(F$8,Inputs!$D$52:$N$68,12,FALSE)*F23,"")</f>
        <v/>
      </c>
      <c r="G33" s="29" t="str">
        <f ca="1">IF(AND(ISNUMBER(G$8),G$8&gt;=0),HLOOKUP(G$8,Inputs!$D$52:$N$68,12,FALSE)*G23,"")</f>
        <v/>
      </c>
      <c r="H33" s="29">
        <f ca="1">IF(AND(ISNUMBER(H$8),H$8&gt;=0),HLOOKUP(H$8,Inputs!$D$52:$N$68,12,FALSE)*H23,"")</f>
        <v>0</v>
      </c>
      <c r="I33" s="29">
        <f ca="1">IF(AND(ISNUMBER(I$8),I$8&gt;=0),HLOOKUP(I$8,Inputs!$D$52:$N$68,12,FALSE)*I23,"")</f>
        <v>0</v>
      </c>
      <c r="J33" s="29">
        <f ca="1">IF(AND(ISNUMBER(J$8),J$8&gt;=0),HLOOKUP(J$8,Inputs!$D$52:$N$68,12,FALSE)*J23,"")</f>
        <v>0</v>
      </c>
      <c r="K33" s="29">
        <f ca="1">IF(AND(ISNUMBER(K$8),K$8&gt;=0),HLOOKUP(K$8,Inputs!$D$52:$N$68,12,FALSE)*K23,"")</f>
        <v>0</v>
      </c>
      <c r="L33" s="29" t="str">
        <f ca="1">IF(AND(ISNUMBER(L$8),L$8&gt;=0),HLOOKUP(L$8,Inputs!$D$52:$N$68,12,FALSE)*L23,"")</f>
        <v/>
      </c>
      <c r="M33" s="29" t="str">
        <f ca="1">IF(AND(ISNUMBER(M$8),M$8&gt;=0),HLOOKUP(M$8,Inputs!$D$52:$N$68,12,FALSE)*M23,"")</f>
        <v/>
      </c>
      <c r="N33" s="29" t="str">
        <f ca="1">IF(AND(ISNUMBER(N$8),N$8&gt;=0),HLOOKUP(N$8,Inputs!$D$52:$N$68,12,FALSE)*N23,"")</f>
        <v/>
      </c>
      <c r="O33" s="29" t="str">
        <f ca="1">IF(AND(ISNUMBER(O$8),O$8&gt;=0),HLOOKUP(O$8,Inputs!$D$52:$N$68,12,FALSE)*O23,"")</f>
        <v/>
      </c>
      <c r="P33" s="29" t="str">
        <f ca="1">IF(AND(ISNUMBER(P$8),P$8&gt;=0),HLOOKUP(P$8,Inputs!$D$52:$N$68,12,FALSE)*P23,"")</f>
        <v/>
      </c>
      <c r="Q33" s="29" t="str">
        <f ca="1">IF(AND(ISNUMBER(Q$8),Q$8&gt;=0),HLOOKUP(Q$8,Inputs!$D$52:$N$68,12,FALSE)*Q23,"")</f>
        <v/>
      </c>
      <c r="R33" s="29" t="str">
        <f ca="1">IF(AND(ISNUMBER(R$8),R$8&gt;=0),HLOOKUP(R$8,Inputs!$D$52:$N$68,12,FALSE)*R23,"")</f>
        <v/>
      </c>
      <c r="S33" s="29" t="str">
        <f ca="1">IF(AND(ISNUMBER(S$8),S$8&gt;=0),HLOOKUP(S$8,Inputs!$D$52:$N$68,12,FALSE)*S23,"")</f>
        <v/>
      </c>
      <c r="T33" s="29" t="str">
        <f ca="1">IF(AND(ISNUMBER(T$8),T$8&gt;=0),HLOOKUP(T$8,Inputs!$D$52:$N$68,12,FALSE)*T23,"")</f>
        <v/>
      </c>
      <c r="U33" s="29" t="str">
        <f ca="1">IF(AND(ISNUMBER(U$8),U$8&gt;=0),HLOOKUP(U$8,Inputs!$D$52:$N$68,12,FALSE)*U23,"")</f>
        <v/>
      </c>
      <c r="V33" s="29" t="str">
        <f ca="1">IF(AND(ISNUMBER(V$8),V$8&gt;=0),HLOOKUP(V$8,Inputs!$D$52:$N$68,12,FALSE)*V23,"")</f>
        <v/>
      </c>
      <c r="W33" s="29" t="str">
        <f ca="1">IF(AND(ISNUMBER(W$8),W$8&gt;=0),HLOOKUP(W$8,Inputs!$D$52:$N$68,12,FALSE)*W23,"")</f>
        <v/>
      </c>
      <c r="X33" s="29" t="str">
        <f ca="1">IF(AND(ISNUMBER(X$8),X$8&gt;=0),HLOOKUP(X$8,Inputs!$D$52:$N$68,12,FALSE)*X23,"")</f>
        <v/>
      </c>
      <c r="Y33" s="29" t="str">
        <f ca="1">IF(AND(ISNUMBER(Y$8),Y$8&gt;=0),HLOOKUP(Y$8,Inputs!$D$52:$N$68,12,FALSE)*Y23,"")</f>
        <v/>
      </c>
    </row>
    <row r="34" spans="3:25" ht="15" customHeight="1" x14ac:dyDescent="0.25">
      <c r="C34" s="3" t="str">
        <f>Inputs!$B$56</f>
        <v>Product/Scenario 3</v>
      </c>
      <c r="D34" s="32">
        <f t="shared" ca="1" si="9"/>
        <v>0</v>
      </c>
      <c r="E34" s="29" t="str">
        <f ca="1">IF(AND(ISNUMBER(E$8),E$8&gt;=0),HLOOKUP(E$8,Inputs!$D$52:$N$68,13,FALSE)*E24,"")</f>
        <v/>
      </c>
      <c r="F34" s="29" t="str">
        <f ca="1">IF(AND(ISNUMBER(F$8),F$8&gt;=0),HLOOKUP(F$8,Inputs!$D$52:$N$68,13,FALSE)*F24,"")</f>
        <v/>
      </c>
      <c r="G34" s="29" t="str">
        <f ca="1">IF(AND(ISNUMBER(G$8),G$8&gt;=0),HLOOKUP(G$8,Inputs!$D$52:$N$68,13,FALSE)*G24,"")</f>
        <v/>
      </c>
      <c r="H34" s="29">
        <f ca="1">IF(AND(ISNUMBER(H$8),H$8&gt;=0),HLOOKUP(H$8,Inputs!$D$52:$N$68,13,FALSE)*H24,"")</f>
        <v>0</v>
      </c>
      <c r="I34" s="29">
        <f ca="1">IF(AND(ISNUMBER(I$8),I$8&gt;=0),HLOOKUP(I$8,Inputs!$D$52:$N$68,13,FALSE)*I24,"")</f>
        <v>0</v>
      </c>
      <c r="J34" s="29">
        <f ca="1">IF(AND(ISNUMBER(J$8),J$8&gt;=0),HLOOKUP(J$8,Inputs!$D$52:$N$68,13,FALSE)*J24,"")</f>
        <v>0</v>
      </c>
      <c r="K34" s="29">
        <f ca="1">IF(AND(ISNUMBER(K$8),K$8&gt;=0),HLOOKUP(K$8,Inputs!$D$52:$N$68,13,FALSE)*K24,"")</f>
        <v>0</v>
      </c>
      <c r="L34" s="29" t="str">
        <f ca="1">IF(AND(ISNUMBER(L$8),L$8&gt;=0),HLOOKUP(L$8,Inputs!$D$52:$N$68,13,FALSE)*L24,"")</f>
        <v/>
      </c>
      <c r="M34" s="29" t="str">
        <f ca="1">IF(AND(ISNUMBER(M$8),M$8&gt;=0),HLOOKUP(M$8,Inputs!$D$52:$N$68,13,FALSE)*M24,"")</f>
        <v/>
      </c>
      <c r="N34" s="29" t="str">
        <f ca="1">IF(AND(ISNUMBER(N$8),N$8&gt;=0),HLOOKUP(N$8,Inputs!$D$52:$N$68,13,FALSE)*N24,"")</f>
        <v/>
      </c>
      <c r="O34" s="29" t="str">
        <f ca="1">IF(AND(ISNUMBER(O$8),O$8&gt;=0),HLOOKUP(O$8,Inputs!$D$52:$N$68,13,FALSE)*O24,"")</f>
        <v/>
      </c>
      <c r="P34" s="29" t="str">
        <f ca="1">IF(AND(ISNUMBER(P$8),P$8&gt;=0),HLOOKUP(P$8,Inputs!$D$52:$N$68,13,FALSE)*P24,"")</f>
        <v/>
      </c>
      <c r="Q34" s="29" t="str">
        <f ca="1">IF(AND(ISNUMBER(Q$8),Q$8&gt;=0),HLOOKUP(Q$8,Inputs!$D$52:$N$68,13,FALSE)*Q24,"")</f>
        <v/>
      </c>
      <c r="R34" s="29" t="str">
        <f ca="1">IF(AND(ISNUMBER(R$8),R$8&gt;=0),HLOOKUP(R$8,Inputs!$D$52:$N$68,13,FALSE)*R24,"")</f>
        <v/>
      </c>
      <c r="S34" s="29" t="str">
        <f ca="1">IF(AND(ISNUMBER(S$8),S$8&gt;=0),HLOOKUP(S$8,Inputs!$D$52:$N$68,13,FALSE)*S24,"")</f>
        <v/>
      </c>
      <c r="T34" s="29" t="str">
        <f ca="1">IF(AND(ISNUMBER(T$8),T$8&gt;=0),HLOOKUP(T$8,Inputs!$D$52:$N$68,13,FALSE)*T24,"")</f>
        <v/>
      </c>
      <c r="U34" s="29" t="str">
        <f ca="1">IF(AND(ISNUMBER(U$8),U$8&gt;=0),HLOOKUP(U$8,Inputs!$D$52:$N$68,13,FALSE)*U24,"")</f>
        <v/>
      </c>
      <c r="V34" s="29" t="str">
        <f ca="1">IF(AND(ISNUMBER(V$8),V$8&gt;=0),HLOOKUP(V$8,Inputs!$D$52:$N$68,13,FALSE)*V24,"")</f>
        <v/>
      </c>
      <c r="W34" s="29" t="str">
        <f ca="1">IF(AND(ISNUMBER(W$8),W$8&gt;=0),HLOOKUP(W$8,Inputs!$D$52:$N$68,13,FALSE)*W24,"")</f>
        <v/>
      </c>
      <c r="X34" s="29" t="str">
        <f ca="1">IF(AND(ISNUMBER(X$8),X$8&gt;=0),HLOOKUP(X$8,Inputs!$D$52:$N$68,13,FALSE)*X24,"")</f>
        <v/>
      </c>
      <c r="Y34" s="29" t="str">
        <f ca="1">IF(AND(ISNUMBER(Y$8),Y$8&gt;=0),HLOOKUP(Y$8,Inputs!$D$52:$N$68,13,FALSE)*Y24,"")</f>
        <v/>
      </c>
    </row>
    <row r="35" spans="3:25" ht="15" customHeight="1" x14ac:dyDescent="0.25">
      <c r="C35" s="3" t="s">
        <v>38</v>
      </c>
      <c r="D35" s="32">
        <f ca="1">SUM(E35:Y35)</f>
        <v>3355</v>
      </c>
      <c r="E35" s="32" t="str">
        <f ca="1">IF(SUM(E32:E34)&gt;0,SUM(E32:E34),"")</f>
        <v/>
      </c>
      <c r="F35" s="32" t="str">
        <f t="shared" ref="F35:X35" ca="1" si="10">IF(SUM(F32:F34)&gt;0,SUM(F32:F34),"")</f>
        <v/>
      </c>
      <c r="G35" s="32" t="str">
        <f t="shared" ca="1" si="10"/>
        <v/>
      </c>
      <c r="H35" s="32">
        <f t="shared" ca="1" si="10"/>
        <v>500</v>
      </c>
      <c r="I35" s="32">
        <f t="shared" ca="1" si="10"/>
        <v>855</v>
      </c>
      <c r="J35" s="32">
        <f t="shared" ca="1" si="10"/>
        <v>810</v>
      </c>
      <c r="K35" s="32">
        <f t="shared" ca="1" si="10"/>
        <v>1190</v>
      </c>
      <c r="L35" s="32" t="str">
        <f t="shared" ca="1" si="10"/>
        <v/>
      </c>
      <c r="M35" s="32" t="str">
        <f t="shared" ca="1" si="10"/>
        <v/>
      </c>
      <c r="N35" s="32" t="str">
        <f t="shared" ca="1" si="10"/>
        <v/>
      </c>
      <c r="O35" s="32" t="str">
        <f t="shared" ca="1" si="10"/>
        <v/>
      </c>
      <c r="P35" s="32" t="str">
        <f t="shared" ca="1" si="10"/>
        <v/>
      </c>
      <c r="Q35" s="32" t="str">
        <f t="shared" ca="1" si="10"/>
        <v/>
      </c>
      <c r="R35" s="32" t="str">
        <f t="shared" ca="1" si="10"/>
        <v/>
      </c>
      <c r="S35" s="32" t="str">
        <f t="shared" ca="1" si="10"/>
        <v/>
      </c>
      <c r="T35" s="32" t="str">
        <f t="shared" ca="1" si="10"/>
        <v/>
      </c>
      <c r="U35" s="32" t="str">
        <f t="shared" ca="1" si="10"/>
        <v/>
      </c>
      <c r="V35" s="32" t="str">
        <f t="shared" ca="1" si="10"/>
        <v/>
      </c>
      <c r="W35" s="32" t="str">
        <f t="shared" ca="1" si="10"/>
        <v/>
      </c>
      <c r="X35" s="32" t="str">
        <f t="shared" ca="1" si="10"/>
        <v/>
      </c>
      <c r="Y35" s="32" t="str">
        <f ca="1">IF(SUM(Y32:Y34)&gt;0,SUM(Y32:Y34),"")</f>
        <v/>
      </c>
    </row>
    <row r="36" spans="3:25" ht="15" customHeight="1" x14ac:dyDescent="0.25">
      <c r="C36" s="13" t="s">
        <v>94</v>
      </c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3:25" ht="15" customHeight="1" x14ac:dyDescent="0.25">
      <c r="C37" s="3" t="str">
        <f>Inputs!$B$54</f>
        <v>Product/Scenario 1</v>
      </c>
      <c r="D37" s="32">
        <f t="shared" ref="D37:D43" ca="1" si="11">SUM(E37:Y37)</f>
        <v>670</v>
      </c>
      <c r="E37" s="29" t="str">
        <f ca="1">IF(AND(ISNUMBER(E$6),E$6&gt;=YEAR(Inputs!$G$14),E$6&lt;=YEAR(Inputs!$H$14)),HLOOKUP(E$6,Inputs!$T$51:$AD$80,28,FALSE),"")</f>
        <v/>
      </c>
      <c r="F37" s="29" t="str">
        <f ca="1">IF(AND(ISNUMBER(F$6),F$6&gt;=YEAR(Inputs!$G$14),F$6&lt;=YEAR(Inputs!$H$14)),HLOOKUP(F$6,Inputs!$T$51:$AD$80,28,FALSE),"")</f>
        <v/>
      </c>
      <c r="G37" s="29" t="str">
        <f ca="1">IF(AND(ISNUMBER(G$6),G$6&gt;=YEAR(Inputs!$G$14),G$6&lt;=YEAR(Inputs!$H$14)),HLOOKUP(G$6,Inputs!$T$51:$AD$80,28,FALSE),"")</f>
        <v/>
      </c>
      <c r="H37" s="29">
        <f ca="1">IF(AND(ISNUMBER(H$6),H$6&gt;=YEAR(Inputs!$G$14),H$6&lt;=YEAR(Inputs!$H$14)),HLOOKUP(H$6,Inputs!$T$51:$AD$80,28,FALSE),"")</f>
        <v>100</v>
      </c>
      <c r="I37" s="29">
        <f ca="1">IF(AND(ISNUMBER(I$6),I$6&gt;=YEAR(Inputs!$G$14),I$6&lt;=YEAR(Inputs!$H$14)),HLOOKUP(I$6,Inputs!$T$51:$AD$80,28,FALSE),"")</f>
        <v>180</v>
      </c>
      <c r="J37" s="29">
        <f ca="1">IF(AND(ISNUMBER(J$6),J$6&gt;=YEAR(Inputs!$G$14),J$6&lt;=YEAR(Inputs!$H$14)),HLOOKUP(J$6,Inputs!$T$51:$AD$80,28,FALSE),"")</f>
        <v>180</v>
      </c>
      <c r="K37" s="29">
        <f ca="1">IF(AND(ISNUMBER(K$6),K$6&gt;=YEAR(Inputs!$G$14),K$6&lt;=YEAR(Inputs!$H$14)),HLOOKUP(K$6,Inputs!$T$51:$AD$80,28,FALSE),"")</f>
        <v>210</v>
      </c>
      <c r="L37" s="29" t="str">
        <f ca="1">IF(AND(ISNUMBER(L$6),L$6&gt;=YEAR(Inputs!$G$14),L$6&lt;=YEAR(Inputs!$H$14)),HLOOKUP(L$6,Inputs!$T$51:$AD$80,28,FALSE),"")</f>
        <v/>
      </c>
      <c r="M37" s="29" t="str">
        <f ca="1">IF(AND(ISNUMBER(M$6),M$6&gt;=YEAR(Inputs!$G$14),M$6&lt;=YEAR(Inputs!$H$14)),HLOOKUP(M$6,Inputs!$T$51:$AD$80,28,FALSE),"")</f>
        <v/>
      </c>
      <c r="N37" s="29" t="str">
        <f ca="1">IF(AND(ISNUMBER(N$6),N$6&gt;=YEAR(Inputs!$G$14),N$6&lt;=YEAR(Inputs!$H$14)),HLOOKUP(N$6,Inputs!$T$51:$AD$80,28,FALSE),"")</f>
        <v/>
      </c>
      <c r="O37" s="29" t="str">
        <f ca="1">IF(AND(ISNUMBER(O$6),O$6&gt;=YEAR(Inputs!$G$14),O$6&lt;=YEAR(Inputs!$H$14)),HLOOKUP(O$6,Inputs!$T$51:$AD$80,28,FALSE),"")</f>
        <v/>
      </c>
      <c r="P37" s="29" t="str">
        <f ca="1">IF(AND(ISNUMBER(P$6),P$6&gt;=YEAR(Inputs!$G$14),P$6&lt;=YEAR(Inputs!$H$14)),HLOOKUP(P$6,Inputs!$T$51:$AD$80,28,FALSE),"")</f>
        <v/>
      </c>
      <c r="Q37" s="29" t="str">
        <f ca="1">IF(AND(ISNUMBER(Q$6),Q$6&gt;=YEAR(Inputs!$G$14),Q$6&lt;=YEAR(Inputs!$H$14)),HLOOKUP(Q$6,Inputs!$T$51:$AD$80,28,FALSE),"")</f>
        <v/>
      </c>
      <c r="R37" s="29" t="str">
        <f ca="1">IF(AND(ISNUMBER(R$6),R$6&gt;=YEAR(Inputs!$G$14),R$6&lt;=YEAR(Inputs!$H$14)),HLOOKUP(R$6,Inputs!$T$51:$AD$80,28,FALSE),"")</f>
        <v/>
      </c>
      <c r="S37" s="29" t="str">
        <f ca="1">IF(AND(ISNUMBER(S$6),S$6&gt;=YEAR(Inputs!$G$14),S$6&lt;=YEAR(Inputs!$H$14)),HLOOKUP(S$6,Inputs!$T$51:$AD$80,28,FALSE),"")</f>
        <v/>
      </c>
      <c r="T37" s="29" t="str">
        <f ca="1">IF(AND(ISNUMBER(T$6),T$6&gt;=YEAR(Inputs!$G$14),T$6&lt;=YEAR(Inputs!$H$14)),HLOOKUP(T$6,Inputs!$T$51:$AD$80,28,FALSE),"")</f>
        <v/>
      </c>
      <c r="U37" s="29" t="str">
        <f ca="1">IF(AND(ISNUMBER(U$6),U$6&gt;=YEAR(Inputs!$G$14),U$6&lt;=YEAR(Inputs!$H$14)),HLOOKUP(U$6,Inputs!$T$51:$AD$80,28,FALSE),"")</f>
        <v/>
      </c>
      <c r="V37" s="29" t="str">
        <f ca="1">IF(AND(ISNUMBER(V$6),V$6&gt;=YEAR(Inputs!$G$14),V$6&lt;=YEAR(Inputs!$H$14)),HLOOKUP(V$6,Inputs!$T$51:$AD$80,28,FALSE),"")</f>
        <v/>
      </c>
      <c r="W37" s="29" t="str">
        <f ca="1">IF(AND(ISNUMBER(W$6),W$6&gt;=YEAR(Inputs!$G$14),W$6&lt;=YEAR(Inputs!$H$14)),HLOOKUP(W$6,Inputs!$T$51:$AD$80,28,FALSE),"")</f>
        <v/>
      </c>
      <c r="X37" s="29" t="str">
        <f ca="1">IF(AND(ISNUMBER(X$6),X$6&gt;=YEAR(Inputs!$G$14),X$6&lt;=YEAR(Inputs!$H$14)),HLOOKUP(X$6,Inputs!$T$51:$AD$80,28,FALSE),"")</f>
        <v/>
      </c>
      <c r="Y37" s="29" t="str">
        <f ca="1">IF(AND(ISNUMBER(Y$6),Y$6&gt;=YEAR(Inputs!$G$14),Y$6&lt;=YEAR(Inputs!$H$14)),HLOOKUP(Y$6,Inputs!$T$51:$AD$80,28,FALSE),"")</f>
        <v/>
      </c>
    </row>
    <row r="38" spans="3:25" ht="15" customHeight="1" x14ac:dyDescent="0.25">
      <c r="C38" s="3" t="str">
        <f>Inputs!$B$55</f>
        <v>Product/Scenario 2</v>
      </c>
      <c r="D38" s="32">
        <f t="shared" ca="1" si="11"/>
        <v>0</v>
      </c>
      <c r="E38" s="29" t="str">
        <f ca="1">IF(AND(ISNUMBER(E$6),E$6&gt;=YEAR(Inputs!$G$14),E$6&lt;=YEAR(Inputs!$H$14)),HLOOKUP(E$6,Inputs!$T$51:$AD$80,29,FALSE),"")</f>
        <v/>
      </c>
      <c r="F38" s="29" t="str">
        <f ca="1">IF(AND(ISNUMBER(F$6),F$6&gt;=YEAR(Inputs!$G$14),F$6&lt;=YEAR(Inputs!$H$14)),HLOOKUP(F$6,Inputs!$T$51:$AD$80,29,FALSE),"")</f>
        <v/>
      </c>
      <c r="G38" s="29" t="str">
        <f ca="1">IF(AND(ISNUMBER(G$6),G$6&gt;=YEAR(Inputs!$G$14),G$6&lt;=YEAR(Inputs!$H$14)),HLOOKUP(G$6,Inputs!$T$51:$AD$80,29,FALSE),"")</f>
        <v/>
      </c>
      <c r="H38" s="29">
        <f ca="1">IF(AND(ISNUMBER(H$6),H$6&gt;=YEAR(Inputs!$G$14),H$6&lt;=YEAR(Inputs!$H$14)),HLOOKUP(H$6,Inputs!$T$51:$AD$80,29,FALSE),"")</f>
        <v>0</v>
      </c>
      <c r="I38" s="29">
        <f ca="1">IF(AND(ISNUMBER(I$6),I$6&gt;=YEAR(Inputs!$G$14),I$6&lt;=YEAR(Inputs!$H$14)),HLOOKUP(I$6,Inputs!$T$51:$AD$80,29,FALSE),"")</f>
        <v>0</v>
      </c>
      <c r="J38" s="29">
        <f ca="1">IF(AND(ISNUMBER(J$6),J$6&gt;=YEAR(Inputs!$G$14),J$6&lt;=YEAR(Inputs!$H$14)),HLOOKUP(J$6,Inputs!$T$51:$AD$80,29,FALSE),"")</f>
        <v>0</v>
      </c>
      <c r="K38" s="29">
        <f ca="1">IF(AND(ISNUMBER(K$6),K$6&gt;=YEAR(Inputs!$G$14),K$6&lt;=YEAR(Inputs!$H$14)),HLOOKUP(K$6,Inputs!$T$51:$AD$80,29,FALSE),"")</f>
        <v>0</v>
      </c>
      <c r="L38" s="29" t="str">
        <f ca="1">IF(AND(ISNUMBER(L$6),L$6&gt;=YEAR(Inputs!$G$14),L$6&lt;=YEAR(Inputs!$H$14)),HLOOKUP(L$6,Inputs!$T$51:$AD$80,29,FALSE),"")</f>
        <v/>
      </c>
      <c r="M38" s="29" t="str">
        <f ca="1">IF(AND(ISNUMBER(M$6),M$6&gt;=YEAR(Inputs!$G$14),M$6&lt;=YEAR(Inputs!$H$14)),HLOOKUP(M$6,Inputs!$T$51:$AD$80,29,FALSE),"")</f>
        <v/>
      </c>
      <c r="N38" s="29" t="str">
        <f ca="1">IF(AND(ISNUMBER(N$6),N$6&gt;=YEAR(Inputs!$G$14),N$6&lt;=YEAR(Inputs!$H$14)),HLOOKUP(N$6,Inputs!$T$51:$AD$80,29,FALSE),"")</f>
        <v/>
      </c>
      <c r="O38" s="29" t="str">
        <f ca="1">IF(AND(ISNUMBER(O$6),O$6&gt;=YEAR(Inputs!$G$14),O$6&lt;=YEAR(Inputs!$H$14)),HLOOKUP(O$6,Inputs!$T$51:$AD$80,29,FALSE),"")</f>
        <v/>
      </c>
      <c r="P38" s="29" t="str">
        <f ca="1">IF(AND(ISNUMBER(P$6),P$6&gt;=YEAR(Inputs!$G$14),P$6&lt;=YEAR(Inputs!$H$14)),HLOOKUP(P$6,Inputs!$T$51:$AD$80,29,FALSE),"")</f>
        <v/>
      </c>
      <c r="Q38" s="29" t="str">
        <f ca="1">IF(AND(ISNUMBER(Q$6),Q$6&gt;=YEAR(Inputs!$G$14),Q$6&lt;=YEAR(Inputs!$H$14)),HLOOKUP(Q$6,Inputs!$T$51:$AD$80,29,FALSE),"")</f>
        <v/>
      </c>
      <c r="R38" s="29" t="str">
        <f ca="1">IF(AND(ISNUMBER(R$6),R$6&gt;=YEAR(Inputs!$G$14),R$6&lt;=YEAR(Inputs!$H$14)),HLOOKUP(R$6,Inputs!$T$51:$AD$80,29,FALSE),"")</f>
        <v/>
      </c>
      <c r="S38" s="29" t="str">
        <f ca="1">IF(AND(ISNUMBER(S$6),S$6&gt;=YEAR(Inputs!$G$14),S$6&lt;=YEAR(Inputs!$H$14)),HLOOKUP(S$6,Inputs!$T$51:$AD$80,29,FALSE),"")</f>
        <v/>
      </c>
      <c r="T38" s="29" t="str">
        <f ca="1">IF(AND(ISNUMBER(T$6),T$6&gt;=YEAR(Inputs!$G$14),T$6&lt;=YEAR(Inputs!$H$14)),HLOOKUP(T$6,Inputs!$T$51:$AD$80,29,FALSE),"")</f>
        <v/>
      </c>
      <c r="U38" s="29" t="str">
        <f ca="1">IF(AND(ISNUMBER(U$6),U$6&gt;=YEAR(Inputs!$G$14),U$6&lt;=YEAR(Inputs!$H$14)),HLOOKUP(U$6,Inputs!$T$51:$AD$80,29,FALSE),"")</f>
        <v/>
      </c>
      <c r="V38" s="29" t="str">
        <f ca="1">IF(AND(ISNUMBER(V$6),V$6&gt;=YEAR(Inputs!$G$14),V$6&lt;=YEAR(Inputs!$H$14)),HLOOKUP(V$6,Inputs!$T$51:$AD$80,29,FALSE),"")</f>
        <v/>
      </c>
      <c r="W38" s="29" t="str">
        <f ca="1">IF(AND(ISNUMBER(W$6),W$6&gt;=YEAR(Inputs!$G$14),W$6&lt;=YEAR(Inputs!$H$14)),HLOOKUP(W$6,Inputs!$T$51:$AD$80,29,FALSE),"")</f>
        <v/>
      </c>
      <c r="X38" s="29" t="str">
        <f ca="1">IF(AND(ISNUMBER(X$6),X$6&gt;=YEAR(Inputs!$G$14),X$6&lt;=YEAR(Inputs!$H$14)),HLOOKUP(X$6,Inputs!$T$51:$AD$80,29,FALSE),"")</f>
        <v/>
      </c>
      <c r="Y38" s="29" t="str">
        <f ca="1">IF(AND(ISNUMBER(Y$6),Y$6&gt;=YEAR(Inputs!$G$14),Y$6&lt;=YEAR(Inputs!$H$14)),HLOOKUP(Y$6,Inputs!$T$51:$AD$80,29,FALSE),"")</f>
        <v/>
      </c>
    </row>
    <row r="39" spans="3:25" ht="15" customHeight="1" x14ac:dyDescent="0.25">
      <c r="C39" s="3" t="str">
        <f>Inputs!$B$56</f>
        <v>Product/Scenario 3</v>
      </c>
      <c r="D39" s="32">
        <f t="shared" ca="1" si="11"/>
        <v>0</v>
      </c>
      <c r="E39" s="29" t="str">
        <f ca="1">IF(AND(ISNUMBER(E$6),E$6&gt;=YEAR(Inputs!$G$14),E$6&lt;=YEAR(Inputs!$H$14)),HLOOKUP(E$6,Inputs!$T$51:$AD$80,30,FALSE),"")</f>
        <v/>
      </c>
      <c r="F39" s="29" t="str">
        <f ca="1">IF(AND(ISNUMBER(F$6),F$6&gt;=YEAR(Inputs!$G$14),F$6&lt;=YEAR(Inputs!$H$14)),HLOOKUP(F$6,Inputs!$T$51:$AD$80,30,FALSE),"")</f>
        <v/>
      </c>
      <c r="G39" s="29" t="str">
        <f ca="1">IF(AND(ISNUMBER(G$6),G$6&gt;=YEAR(Inputs!$G$14),G$6&lt;=YEAR(Inputs!$H$14)),HLOOKUP(G$6,Inputs!$T$51:$AD$80,30,FALSE),"")</f>
        <v/>
      </c>
      <c r="H39" s="29">
        <f ca="1">IF(AND(ISNUMBER(H$6),H$6&gt;=YEAR(Inputs!$G$14),H$6&lt;=YEAR(Inputs!$H$14)),HLOOKUP(H$6,Inputs!$T$51:$AD$80,30,FALSE),"")</f>
        <v>0</v>
      </c>
      <c r="I39" s="29">
        <f ca="1">IF(AND(ISNUMBER(I$6),I$6&gt;=YEAR(Inputs!$G$14),I$6&lt;=YEAR(Inputs!$H$14)),HLOOKUP(I$6,Inputs!$T$51:$AD$80,30,FALSE),"")</f>
        <v>0</v>
      </c>
      <c r="J39" s="29">
        <f ca="1">IF(AND(ISNUMBER(J$6),J$6&gt;=YEAR(Inputs!$G$14),J$6&lt;=YEAR(Inputs!$H$14)),HLOOKUP(J$6,Inputs!$T$51:$AD$80,30,FALSE),"")</f>
        <v>0</v>
      </c>
      <c r="K39" s="29">
        <f ca="1">IF(AND(ISNUMBER(K$6),K$6&gt;=YEAR(Inputs!$G$14),K$6&lt;=YEAR(Inputs!$H$14)),HLOOKUP(K$6,Inputs!$T$51:$AD$80,30,FALSE),"")</f>
        <v>0</v>
      </c>
      <c r="L39" s="29" t="str">
        <f ca="1">IF(AND(ISNUMBER(L$6),L$6&gt;=YEAR(Inputs!$G$14),L$6&lt;=YEAR(Inputs!$H$14)),HLOOKUP(L$6,Inputs!$T$51:$AD$80,30,FALSE),"")</f>
        <v/>
      </c>
      <c r="M39" s="29" t="str">
        <f ca="1">IF(AND(ISNUMBER(M$6),M$6&gt;=YEAR(Inputs!$G$14),M$6&lt;=YEAR(Inputs!$H$14)),HLOOKUP(M$6,Inputs!$T$51:$AD$80,30,FALSE),"")</f>
        <v/>
      </c>
      <c r="N39" s="29" t="str">
        <f ca="1">IF(AND(ISNUMBER(N$6),N$6&gt;=YEAR(Inputs!$G$14),N$6&lt;=YEAR(Inputs!$H$14)),HLOOKUP(N$6,Inputs!$T$51:$AD$80,30,FALSE),"")</f>
        <v/>
      </c>
      <c r="O39" s="29" t="str">
        <f ca="1">IF(AND(ISNUMBER(O$6),O$6&gt;=YEAR(Inputs!$G$14),O$6&lt;=YEAR(Inputs!$H$14)),HLOOKUP(O$6,Inputs!$T$51:$AD$80,30,FALSE),"")</f>
        <v/>
      </c>
      <c r="P39" s="29" t="str">
        <f ca="1">IF(AND(ISNUMBER(P$6),P$6&gt;=YEAR(Inputs!$G$14),P$6&lt;=YEAR(Inputs!$H$14)),HLOOKUP(P$6,Inputs!$T$51:$AD$80,30,FALSE),"")</f>
        <v/>
      </c>
      <c r="Q39" s="29" t="str">
        <f ca="1">IF(AND(ISNUMBER(Q$6),Q$6&gt;=YEAR(Inputs!$G$14),Q$6&lt;=YEAR(Inputs!$H$14)),HLOOKUP(Q$6,Inputs!$T$51:$AD$80,30,FALSE),"")</f>
        <v/>
      </c>
      <c r="R39" s="29" t="str">
        <f ca="1">IF(AND(ISNUMBER(R$6),R$6&gt;=YEAR(Inputs!$G$14),R$6&lt;=YEAR(Inputs!$H$14)),HLOOKUP(R$6,Inputs!$T$51:$AD$80,30,FALSE),"")</f>
        <v/>
      </c>
      <c r="S39" s="29" t="str">
        <f ca="1">IF(AND(ISNUMBER(S$6),S$6&gt;=YEAR(Inputs!$G$14),S$6&lt;=YEAR(Inputs!$H$14)),HLOOKUP(S$6,Inputs!$T$51:$AD$80,30,FALSE),"")</f>
        <v/>
      </c>
      <c r="T39" s="29" t="str">
        <f ca="1">IF(AND(ISNUMBER(T$6),T$6&gt;=YEAR(Inputs!$G$14),T$6&lt;=YEAR(Inputs!$H$14)),HLOOKUP(T$6,Inputs!$T$51:$AD$80,30,FALSE),"")</f>
        <v/>
      </c>
      <c r="U39" s="29" t="str">
        <f ca="1">IF(AND(ISNUMBER(U$6),U$6&gt;=YEAR(Inputs!$G$14),U$6&lt;=YEAR(Inputs!$H$14)),HLOOKUP(U$6,Inputs!$T$51:$AD$80,30,FALSE),"")</f>
        <v/>
      </c>
      <c r="V39" s="29" t="str">
        <f ca="1">IF(AND(ISNUMBER(V$6),V$6&gt;=YEAR(Inputs!$G$14),V$6&lt;=YEAR(Inputs!$H$14)),HLOOKUP(V$6,Inputs!$T$51:$AD$80,30,FALSE),"")</f>
        <v/>
      </c>
      <c r="W39" s="29" t="str">
        <f ca="1">IF(AND(ISNUMBER(W$6),W$6&gt;=YEAR(Inputs!$G$14),W$6&lt;=YEAR(Inputs!$H$14)),HLOOKUP(W$6,Inputs!$T$51:$AD$80,30,FALSE),"")</f>
        <v/>
      </c>
      <c r="X39" s="29" t="str">
        <f ca="1">IF(AND(ISNUMBER(X$6),X$6&gt;=YEAR(Inputs!$G$14),X$6&lt;=YEAR(Inputs!$H$14)),HLOOKUP(X$6,Inputs!$T$51:$AD$80,30,FALSE),"")</f>
        <v/>
      </c>
      <c r="Y39" s="29" t="str">
        <f ca="1">IF(AND(ISNUMBER(Y$6),Y$6&gt;=YEAR(Inputs!$G$14),Y$6&lt;=YEAR(Inputs!$H$14)),HLOOKUP(Y$6,Inputs!$T$51:$AD$80,30,FALSE),"")</f>
        <v/>
      </c>
    </row>
    <row r="40" spans="3:25" ht="15" customHeight="1" x14ac:dyDescent="0.25">
      <c r="C40" s="3" t="s">
        <v>38</v>
      </c>
      <c r="D40" s="32">
        <f t="shared" ca="1" si="11"/>
        <v>670</v>
      </c>
      <c r="E40" s="32" t="str">
        <f ca="1">IF(SUM(E37:E39)&gt;0,SUM(E37:E39),"")</f>
        <v/>
      </c>
      <c r="F40" s="32" t="str">
        <f t="shared" ref="F40:Y40" ca="1" si="12">IF(SUM(F37:F39)&gt;0,SUM(F37:F39),"")</f>
        <v/>
      </c>
      <c r="G40" s="32" t="str">
        <f t="shared" ca="1" si="12"/>
        <v/>
      </c>
      <c r="H40" s="32">
        <f t="shared" ca="1" si="12"/>
        <v>100</v>
      </c>
      <c r="I40" s="32">
        <f t="shared" ca="1" si="12"/>
        <v>180</v>
      </c>
      <c r="J40" s="32">
        <f t="shared" ca="1" si="12"/>
        <v>180</v>
      </c>
      <c r="K40" s="32">
        <f t="shared" ca="1" si="12"/>
        <v>210</v>
      </c>
      <c r="L40" s="32" t="str">
        <f t="shared" ca="1" si="12"/>
        <v/>
      </c>
      <c r="M40" s="32" t="str">
        <f t="shared" ca="1" si="12"/>
        <v/>
      </c>
      <c r="N40" s="32" t="str">
        <f t="shared" ca="1" si="12"/>
        <v/>
      </c>
      <c r="O40" s="32" t="str">
        <f t="shared" ca="1" si="12"/>
        <v/>
      </c>
      <c r="P40" s="32" t="str">
        <f t="shared" ca="1" si="12"/>
        <v/>
      </c>
      <c r="Q40" s="32" t="str">
        <f t="shared" ca="1" si="12"/>
        <v/>
      </c>
      <c r="R40" s="32" t="str">
        <f t="shared" ca="1" si="12"/>
        <v/>
      </c>
      <c r="S40" s="32" t="str">
        <f t="shared" ca="1" si="12"/>
        <v/>
      </c>
      <c r="T40" s="32" t="str">
        <f t="shared" ca="1" si="12"/>
        <v/>
      </c>
      <c r="U40" s="32" t="str">
        <f t="shared" ca="1" si="12"/>
        <v/>
      </c>
      <c r="V40" s="32" t="str">
        <f t="shared" ca="1" si="12"/>
        <v/>
      </c>
      <c r="W40" s="32" t="str">
        <f t="shared" ca="1" si="12"/>
        <v/>
      </c>
      <c r="X40" s="32" t="str">
        <f t="shared" ca="1" si="12"/>
        <v/>
      </c>
      <c r="Y40" s="32" t="str">
        <f t="shared" ca="1" si="12"/>
        <v/>
      </c>
    </row>
    <row r="41" spans="3:25" ht="15" x14ac:dyDescent="0.25">
      <c r="C41" s="13" t="s">
        <v>95</v>
      </c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3:25" ht="15" x14ac:dyDescent="0.25">
      <c r="C42" s="3" t="s">
        <v>41</v>
      </c>
      <c r="D42" s="41">
        <f t="shared" ca="1" si="11"/>
        <v>100</v>
      </c>
      <c r="E42" s="33">
        <f ca="1">IF(ISNUMBER(E$7),IF(OR(ISNUMBER(E40),ISNUMBER(E14)),IF(ISNUMBER(E40),E40,0)-IF(ISNUMBER(E14),E14,0),0),"")</f>
        <v>-100</v>
      </c>
      <c r="F42" s="33">
        <f t="shared" ref="F42:Y42" ca="1" si="13">IF(ISNUMBER(F$7),IF(OR(ISNUMBER(F40),ISNUMBER(F14)),IF(ISNUMBER(F40),F40,0)-IF(ISNUMBER(F14),F14,0),0),"")</f>
        <v>-220</v>
      </c>
      <c r="G42" s="33">
        <f t="shared" ca="1" si="13"/>
        <v>-150</v>
      </c>
      <c r="H42" s="33">
        <f t="shared" ca="1" si="13"/>
        <v>0</v>
      </c>
      <c r="I42" s="33">
        <f t="shared" ca="1" si="13"/>
        <v>180</v>
      </c>
      <c r="J42" s="33">
        <f t="shared" ca="1" si="13"/>
        <v>180</v>
      </c>
      <c r="K42" s="33">
        <f t="shared" ca="1" si="13"/>
        <v>210</v>
      </c>
      <c r="L42" s="33" t="str">
        <f t="shared" ca="1" si="13"/>
        <v/>
      </c>
      <c r="M42" s="33" t="str">
        <f t="shared" ca="1" si="13"/>
        <v/>
      </c>
      <c r="N42" s="33" t="str">
        <f t="shared" ca="1" si="13"/>
        <v/>
      </c>
      <c r="O42" s="33" t="str">
        <f t="shared" ca="1" si="13"/>
        <v/>
      </c>
      <c r="P42" s="33" t="str">
        <f t="shared" ca="1" si="13"/>
        <v/>
      </c>
      <c r="Q42" s="33" t="str">
        <f t="shared" ca="1" si="13"/>
        <v/>
      </c>
      <c r="R42" s="33" t="str">
        <f t="shared" ca="1" si="13"/>
        <v/>
      </c>
      <c r="S42" s="33" t="str">
        <f t="shared" ca="1" si="13"/>
        <v/>
      </c>
      <c r="T42" s="33" t="str">
        <f t="shared" ca="1" si="13"/>
        <v/>
      </c>
      <c r="U42" s="33" t="str">
        <f t="shared" ca="1" si="13"/>
        <v/>
      </c>
      <c r="V42" s="33" t="str">
        <f t="shared" ca="1" si="13"/>
        <v/>
      </c>
      <c r="W42" s="33" t="str">
        <f t="shared" ca="1" si="13"/>
        <v/>
      </c>
      <c r="X42" s="33" t="str">
        <f t="shared" ca="1" si="13"/>
        <v/>
      </c>
      <c r="Y42" s="33" t="str">
        <f t="shared" ca="1" si="13"/>
        <v/>
      </c>
    </row>
    <row r="43" spans="3:25" ht="15" x14ac:dyDescent="0.25">
      <c r="C43" s="3" t="s">
        <v>42</v>
      </c>
      <c r="D43" s="41">
        <f t="shared" ca="1" si="11"/>
        <v>440</v>
      </c>
      <c r="E43" s="33">
        <f ca="1">IF(ISNUMBER(E$7),IF(OR(ISNUMBER(E40),ISNUMBER(E20)),IF(ISNUMBER(E40),E40,0)-IF(ISNUMBER(E20),E20,0),0),"")</f>
        <v>-25</v>
      </c>
      <c r="F43" s="33">
        <f t="shared" ref="F43:Y43" ca="1" si="14">IF(ISNUMBER(F$7),IF(OR(ISNUMBER(F40),ISNUMBER(F20)),IF(ISNUMBER(F40),F40,0)-IF(ISNUMBER(F20),F20,0),0),"")</f>
        <v>-80</v>
      </c>
      <c r="G43" s="33">
        <f t="shared" ca="1" si="14"/>
        <v>-75</v>
      </c>
      <c r="H43" s="33">
        <f t="shared" ca="1" si="14"/>
        <v>50</v>
      </c>
      <c r="I43" s="33">
        <f t="shared" ca="1" si="14"/>
        <v>180</v>
      </c>
      <c r="J43" s="33">
        <f t="shared" ca="1" si="14"/>
        <v>180</v>
      </c>
      <c r="K43" s="33">
        <f t="shared" ca="1" si="14"/>
        <v>210</v>
      </c>
      <c r="L43" s="33" t="str">
        <f t="shared" ca="1" si="14"/>
        <v/>
      </c>
      <c r="M43" s="33" t="str">
        <f t="shared" ca="1" si="14"/>
        <v/>
      </c>
      <c r="N43" s="33" t="str">
        <f t="shared" ca="1" si="14"/>
        <v/>
      </c>
      <c r="O43" s="33" t="str">
        <f t="shared" ca="1" si="14"/>
        <v/>
      </c>
      <c r="P43" s="33" t="str">
        <f t="shared" ca="1" si="14"/>
        <v/>
      </c>
      <c r="Q43" s="33" t="str">
        <f t="shared" ca="1" si="14"/>
        <v/>
      </c>
      <c r="R43" s="33" t="str">
        <f t="shared" ca="1" si="14"/>
        <v/>
      </c>
      <c r="S43" s="33" t="str">
        <f t="shared" ca="1" si="14"/>
        <v/>
      </c>
      <c r="T43" s="33" t="str">
        <f t="shared" ca="1" si="14"/>
        <v/>
      </c>
      <c r="U43" s="33" t="str">
        <f t="shared" ca="1" si="14"/>
        <v/>
      </c>
      <c r="V43" s="33" t="str">
        <f t="shared" ca="1" si="14"/>
        <v/>
      </c>
      <c r="W43" s="33" t="str">
        <f t="shared" ca="1" si="14"/>
        <v/>
      </c>
      <c r="X43" s="33" t="str">
        <f t="shared" ca="1" si="14"/>
        <v/>
      </c>
      <c r="Y43" s="33" t="str">
        <f t="shared" ca="1" si="14"/>
        <v/>
      </c>
    </row>
    <row r="44" spans="3:25" ht="15" x14ac:dyDescent="0.25">
      <c r="C44" s="13" t="s">
        <v>96</v>
      </c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25" ht="15" x14ac:dyDescent="0.25">
      <c r="C45" s="3" t="str">
        <f>C42</f>
        <v>Without ESA Support</v>
      </c>
      <c r="D45" s="32"/>
      <c r="E45" s="33">
        <f ca="1">IF(ISNUMBER(E$42),E$42,"")</f>
        <v>-100</v>
      </c>
      <c r="F45" s="33">
        <f ca="1">IF(ISNUMBER(F$7),IF(ISNUMBER(F42),F42,0)+IF(ISNUMBER(E45),E45,0),"")</f>
        <v>-320</v>
      </c>
      <c r="G45" s="33">
        <f t="shared" ref="G45:Y45" ca="1" si="15">IF(ISNUMBER(G$7),IF(ISNUMBER(G42),G42,0)+IF(ISNUMBER(F45),F45,0),"")</f>
        <v>-470</v>
      </c>
      <c r="H45" s="33">
        <f t="shared" ca="1" si="15"/>
        <v>-470</v>
      </c>
      <c r="I45" s="33">
        <f t="shared" ca="1" si="15"/>
        <v>-290</v>
      </c>
      <c r="J45" s="33">
        <f t="shared" ca="1" si="15"/>
        <v>-110</v>
      </c>
      <c r="K45" s="33">
        <f t="shared" ca="1" si="15"/>
        <v>100</v>
      </c>
      <c r="L45" s="33" t="str">
        <f t="shared" ca="1" si="15"/>
        <v/>
      </c>
      <c r="M45" s="33" t="str">
        <f t="shared" ca="1" si="15"/>
        <v/>
      </c>
      <c r="N45" s="33" t="str">
        <f t="shared" ca="1" si="15"/>
        <v/>
      </c>
      <c r="O45" s="33" t="str">
        <f t="shared" ca="1" si="15"/>
        <v/>
      </c>
      <c r="P45" s="33" t="str">
        <f t="shared" ca="1" si="15"/>
        <v/>
      </c>
      <c r="Q45" s="33" t="str">
        <f t="shared" ca="1" si="15"/>
        <v/>
      </c>
      <c r="R45" s="33" t="str">
        <f t="shared" ca="1" si="15"/>
        <v/>
      </c>
      <c r="S45" s="33" t="str">
        <f t="shared" ca="1" si="15"/>
        <v/>
      </c>
      <c r="T45" s="33" t="str">
        <f t="shared" ca="1" si="15"/>
        <v/>
      </c>
      <c r="U45" s="33" t="str">
        <f t="shared" ca="1" si="15"/>
        <v/>
      </c>
      <c r="V45" s="33" t="str">
        <f t="shared" ca="1" si="15"/>
        <v/>
      </c>
      <c r="W45" s="33" t="str">
        <f t="shared" ca="1" si="15"/>
        <v/>
      </c>
      <c r="X45" s="33" t="str">
        <f t="shared" ca="1" si="15"/>
        <v/>
      </c>
      <c r="Y45" s="33" t="str">
        <f t="shared" ca="1" si="15"/>
        <v/>
      </c>
    </row>
    <row r="46" spans="3:25" ht="15" x14ac:dyDescent="0.25">
      <c r="C46" s="3" t="str">
        <f>C43</f>
        <v>With ESA Support</v>
      </c>
      <c r="D46" s="32"/>
      <c r="E46" s="33">
        <f ca="1">IF(ISNUMBER(E$43),E$43,"")</f>
        <v>-25</v>
      </c>
      <c r="F46" s="33">
        <f ca="1">IF(ISNUMBER(F$7),IF(ISNUMBER(F43),F43,0)+IF(ISNUMBER(E46),E46,0),"")</f>
        <v>-105</v>
      </c>
      <c r="G46" s="33">
        <f t="shared" ref="G46:Y46" ca="1" si="16">IF(ISNUMBER(G$7),IF(ISNUMBER(G43),G43,0)+IF(ISNUMBER(F46),F46,0),"")</f>
        <v>-180</v>
      </c>
      <c r="H46" s="33">
        <f t="shared" ca="1" si="16"/>
        <v>-130</v>
      </c>
      <c r="I46" s="33">
        <f t="shared" ca="1" si="16"/>
        <v>50</v>
      </c>
      <c r="J46" s="33">
        <f t="shared" ca="1" si="16"/>
        <v>230</v>
      </c>
      <c r="K46" s="33">
        <f t="shared" ca="1" si="16"/>
        <v>440</v>
      </c>
      <c r="L46" s="33" t="str">
        <f t="shared" ca="1" si="16"/>
        <v/>
      </c>
      <c r="M46" s="33" t="str">
        <f t="shared" ca="1" si="16"/>
        <v/>
      </c>
      <c r="N46" s="33" t="str">
        <f t="shared" ca="1" si="16"/>
        <v/>
      </c>
      <c r="O46" s="33" t="str">
        <f t="shared" ca="1" si="16"/>
        <v/>
      </c>
      <c r="P46" s="33" t="str">
        <f t="shared" ca="1" si="16"/>
        <v/>
      </c>
      <c r="Q46" s="33" t="str">
        <f t="shared" ca="1" si="16"/>
        <v/>
      </c>
      <c r="R46" s="33" t="str">
        <f t="shared" ca="1" si="16"/>
        <v/>
      </c>
      <c r="S46" s="33" t="str">
        <f t="shared" ca="1" si="16"/>
        <v/>
      </c>
      <c r="T46" s="33" t="str">
        <f t="shared" ca="1" si="16"/>
        <v/>
      </c>
      <c r="U46" s="33" t="str">
        <f t="shared" ca="1" si="16"/>
        <v/>
      </c>
      <c r="V46" s="33" t="str">
        <f t="shared" ca="1" si="16"/>
        <v/>
      </c>
      <c r="W46" s="33" t="str">
        <f t="shared" ca="1" si="16"/>
        <v/>
      </c>
      <c r="X46" s="33" t="str">
        <f t="shared" ca="1" si="16"/>
        <v/>
      </c>
      <c r="Y46" s="33" t="str">
        <f t="shared" ca="1" si="16"/>
        <v/>
      </c>
    </row>
    <row r="47" spans="3:25" ht="15" x14ac:dyDescent="0.25">
      <c r="C47" s="13" t="s">
        <v>97</v>
      </c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3:25" ht="15" x14ac:dyDescent="0.25">
      <c r="C48" s="3" t="str">
        <f>C45</f>
        <v>Without ESA Support</v>
      </c>
      <c r="D48" s="5"/>
      <c r="E48" s="33">
        <f ca="1">IF(ISNUMBER(E$8),IF(ISNUMBER(E$45),E$45/POWER(1+Inputs!$C$88,E$7+1),0),"")</f>
        <v>-95.238095238095241</v>
      </c>
      <c r="F48" s="33">
        <f ca="1">IF(AND(ISNUMBER(F$8),ISNUMBER(E48)),E48+F$42/POWER(1+Inputs!$C$88,F$7+1),"")</f>
        <v>-294.78458049886621</v>
      </c>
      <c r="G48" s="33">
        <f ca="1">IF(AND(ISNUMBER(G$8),ISNUMBER(F48)),F48+G$42/POWER(1+Inputs!$C$88,G$7+1),"")</f>
        <v>-424.36022027858758</v>
      </c>
      <c r="H48" s="33">
        <f ca="1">IF(AND(ISNUMBER(H$8),ISNUMBER(G48)),G48+H$42/POWER(1+Inputs!$C$88,H$7+1),"")</f>
        <v>-424.36022027858758</v>
      </c>
      <c r="I48" s="33">
        <f ca="1">IF(AND(ISNUMBER(I$8),ISNUMBER(H48)),H48+I$42/POWER(1+Inputs!$C$88,I$7+1),"")</f>
        <v>-283.32551031426499</v>
      </c>
      <c r="J48" s="33">
        <f ca="1">IF(AND(ISNUMBER(J$8),ISNUMBER(I48)),I48+J$42/POWER(1+Inputs!$C$88,J$7+1),"")</f>
        <v>-149.00673891967202</v>
      </c>
      <c r="K48" s="33">
        <f ca="1">IF(AND(ISNUMBER(K$8),ISNUMBER(J48)),J48+K$42/POWER(1+Inputs!$C$88,K$7+1),"")</f>
        <v>0.23634040765350051</v>
      </c>
      <c r="L48" s="33" t="str">
        <f ca="1">IF(AND(ISNUMBER(L$8),ISNUMBER(K48)),K48+L$42/POWER(1+Inputs!$C$88,L$7+1),"")</f>
        <v/>
      </c>
      <c r="M48" s="33" t="str">
        <f ca="1">IF(AND(ISNUMBER(M$8),ISNUMBER(L48)),L48+M$42/POWER(1+Inputs!$C$88,M$7+1),"")</f>
        <v/>
      </c>
      <c r="N48" s="33" t="str">
        <f ca="1">IF(AND(ISNUMBER(N$8),ISNUMBER(M48)),M48+N$42/POWER(1+Inputs!$C$88,N$7+1),"")</f>
        <v/>
      </c>
      <c r="O48" s="33" t="str">
        <f ca="1">IF(AND(ISNUMBER(O$8),ISNUMBER(N48)),N48+O$42/POWER(1+Inputs!$C$88,O$7+1),"")</f>
        <v/>
      </c>
      <c r="P48" s="33" t="str">
        <f ca="1">IF(AND(ISNUMBER(P$8),ISNUMBER(O48)),O48+P$42/POWER(1+Inputs!$C$88,P$7+1),"")</f>
        <v/>
      </c>
      <c r="Q48" s="33" t="str">
        <f ca="1">IF(AND(ISNUMBER(Q$8),ISNUMBER(P48)),P48+Q$42/POWER(1+Inputs!$C$88,Q$7+1),"")</f>
        <v/>
      </c>
      <c r="R48" s="33" t="str">
        <f ca="1">IF(AND(ISNUMBER(R$8),ISNUMBER(Q48)),Q48+R$42/POWER(1+Inputs!$C$88,R$7+1),"")</f>
        <v/>
      </c>
      <c r="S48" s="33" t="str">
        <f ca="1">IF(AND(ISNUMBER(S$8),ISNUMBER(R48)),R48+S$42/POWER(1+Inputs!$C$88,S$7+1),"")</f>
        <v/>
      </c>
      <c r="T48" s="33" t="str">
        <f ca="1">IF(AND(ISNUMBER(T$8),ISNUMBER(S48)),S48+T$42/POWER(1+Inputs!$C$88,T$7+1),"")</f>
        <v/>
      </c>
      <c r="U48" s="33" t="str">
        <f ca="1">IF(AND(ISNUMBER(U$8),ISNUMBER(T48)),T48+U$42/POWER(1+Inputs!$C$88,U$7+1),"")</f>
        <v/>
      </c>
      <c r="V48" s="33" t="str">
        <f ca="1">IF(AND(ISNUMBER(V$8),ISNUMBER(U48)),U48+V$42/POWER(1+Inputs!$C$88,V$7+1),"")</f>
        <v/>
      </c>
      <c r="W48" s="33" t="str">
        <f ca="1">IF(AND(ISNUMBER(W$8),ISNUMBER(V48)),V48+W$42/POWER(1+Inputs!$C$88,W$7+1),"")</f>
        <v/>
      </c>
      <c r="X48" s="33" t="str">
        <f ca="1">IF(AND(ISNUMBER(X$8),ISNUMBER(W48)),W48+X$42/POWER(1+Inputs!$C$88,X$7+1),"")</f>
        <v/>
      </c>
      <c r="Y48" s="33" t="str">
        <f ca="1">IF(AND(ISNUMBER(Y$8),ISNUMBER(X48)),X48+Y$42/POWER(1+Inputs!$C$88,Y$7+1),"")</f>
        <v/>
      </c>
    </row>
    <row r="49" spans="3:32" ht="15" x14ac:dyDescent="0.25">
      <c r="C49" s="3" t="str">
        <f>C46</f>
        <v>With ESA Support</v>
      </c>
      <c r="D49" s="5"/>
      <c r="E49" s="33">
        <f ca="1">IF(ISNUMBER(E$8),IF(ISNUMBER(E$46),E$46/POWER(1+Inputs!$C$88,E$7+1),0),"")</f>
        <v>-23.80952380952381</v>
      </c>
      <c r="F49" s="33">
        <f ca="1">IF(AND(ISNUMBER(F$8),ISNUMBER(E49)),E49+F$43/POWER(1+Inputs!$C$88,F$7+1),"")</f>
        <v>-96.371882086167801</v>
      </c>
      <c r="G49" s="33">
        <f ca="1">IF(AND(ISNUMBER(G$8),ISNUMBER(F49)),F49+G$43/POWER(1+Inputs!$C$88,G$7+1),"")</f>
        <v>-161.15970197602849</v>
      </c>
      <c r="H49" s="33">
        <f ca="1">IF(AND(ISNUMBER(H$8),ISNUMBER(G49)),G49+H$43/POWER(1+Inputs!$C$88,H$7+1),"")</f>
        <v>-120.02457823643439</v>
      </c>
      <c r="I49" s="33">
        <f ca="1">IF(AND(ISNUMBER(I$8),ISNUMBER(H49)),H49+I$43/POWER(1+Inputs!$C$88,I$7+1),"")</f>
        <v>21.010131727888222</v>
      </c>
      <c r="J49" s="33">
        <f ca="1">IF(AND(ISNUMBER(J$8),ISNUMBER(I49)),I49+J$43/POWER(1+Inputs!$C$88,J$7+1),"")</f>
        <v>155.32890312248119</v>
      </c>
      <c r="K49" s="33">
        <f ca="1">IF(AND(ISNUMBER(K$8),ISNUMBER(J49)),J49+K$43/POWER(1+Inputs!$C$88,K$7+1),"")</f>
        <v>304.57198244980668</v>
      </c>
      <c r="L49" s="33" t="str">
        <f ca="1">IF(AND(ISNUMBER(L$8),ISNUMBER(K49)),K49+L$43/POWER(1+Inputs!$C$88,L$7+1),"")</f>
        <v/>
      </c>
      <c r="M49" s="33" t="str">
        <f ca="1">IF(AND(ISNUMBER(M$8),ISNUMBER(L49)),L49+M$43/POWER(1+Inputs!$C$88,M$7+1),"")</f>
        <v/>
      </c>
      <c r="N49" s="33" t="str">
        <f ca="1">IF(AND(ISNUMBER(N$8),ISNUMBER(M49)),M49+N$43/POWER(1+Inputs!$C$88,N$7+1),"")</f>
        <v/>
      </c>
      <c r="O49" s="33" t="str">
        <f ca="1">IF(AND(ISNUMBER(O$8),ISNUMBER(N49)),N49+O$43/POWER(1+Inputs!$C$88,O$7+1),"")</f>
        <v/>
      </c>
      <c r="P49" s="33" t="str">
        <f ca="1">IF(AND(ISNUMBER(P$8),ISNUMBER(O49)),O49+P$43/POWER(1+Inputs!$C$88,P$7+1),"")</f>
        <v/>
      </c>
      <c r="Q49" s="33" t="str">
        <f ca="1">IF(AND(ISNUMBER(Q$8),ISNUMBER(P49)),P49+Q$43/POWER(1+Inputs!$C$88,Q$7+1),"")</f>
        <v/>
      </c>
      <c r="R49" s="33" t="str">
        <f ca="1">IF(AND(ISNUMBER(R$8),ISNUMBER(Q49)),Q49+R$43/POWER(1+Inputs!$C$88,R$7+1),"")</f>
        <v/>
      </c>
      <c r="S49" s="33" t="str">
        <f ca="1">IF(AND(ISNUMBER(S$8),ISNUMBER(R49)),R49+S$43/POWER(1+Inputs!$C$88,S$7+1),"")</f>
        <v/>
      </c>
      <c r="T49" s="33" t="str">
        <f ca="1">IF(AND(ISNUMBER(T$8),ISNUMBER(S49)),S49+T$43/POWER(1+Inputs!$C$88,T$7+1),"")</f>
        <v/>
      </c>
      <c r="U49" s="33" t="str">
        <f ca="1">IF(AND(ISNUMBER(U$8),ISNUMBER(T49)),T49+U$43/POWER(1+Inputs!$C$88,U$7+1),"")</f>
        <v/>
      </c>
      <c r="V49" s="33" t="str">
        <f ca="1">IF(AND(ISNUMBER(V$8),ISNUMBER(U49)),U49+V$43/POWER(1+Inputs!$C$88,V$7+1),"")</f>
        <v/>
      </c>
      <c r="W49" s="33" t="str">
        <f ca="1">IF(AND(ISNUMBER(W$8),ISNUMBER(V49)),V49+W$43/POWER(1+Inputs!$C$88,W$7+1),"")</f>
        <v/>
      </c>
      <c r="X49" s="33" t="str">
        <f ca="1">IF(AND(ISNUMBER(X$8),ISNUMBER(W49)),W49+X$43/POWER(1+Inputs!$C$88,X$7+1),"")</f>
        <v/>
      </c>
      <c r="Y49" s="33" t="str">
        <f ca="1">IF(AND(ISNUMBER(Y$8),ISNUMBER(X49)),X49+Y$43/POWER(1+Inputs!$C$88,Y$7+1),"")</f>
        <v/>
      </c>
    </row>
    <row r="50" spans="3:32" ht="15" x14ac:dyDescent="0.25">
      <c r="C50" s="34" t="str">
        <f>C6</f>
        <v>Year:</v>
      </c>
      <c r="D50" s="35"/>
      <c r="E50" s="30">
        <f t="shared" ref="E50:Y50" ca="1" si="17">E6</f>
        <v>2020</v>
      </c>
      <c r="F50" s="30">
        <f t="shared" ca="1" si="17"/>
        <v>2021</v>
      </c>
      <c r="G50" s="30">
        <f t="shared" ca="1" si="17"/>
        <v>2022</v>
      </c>
      <c r="H50" s="30">
        <f t="shared" ca="1" si="17"/>
        <v>2023</v>
      </c>
      <c r="I50" s="30">
        <f t="shared" ca="1" si="17"/>
        <v>2024</v>
      </c>
      <c r="J50" s="30">
        <f t="shared" ca="1" si="17"/>
        <v>2025</v>
      </c>
      <c r="K50" s="30">
        <f t="shared" ca="1" si="17"/>
        <v>2026</v>
      </c>
      <c r="L50" s="30" t="str">
        <f t="shared" ca="1" si="17"/>
        <v/>
      </c>
      <c r="M50" s="30" t="str">
        <f t="shared" ca="1" si="17"/>
        <v/>
      </c>
      <c r="N50" s="30" t="str">
        <f t="shared" ca="1" si="17"/>
        <v/>
      </c>
      <c r="O50" s="30" t="str">
        <f t="shared" ca="1" si="17"/>
        <v/>
      </c>
      <c r="P50" s="30" t="str">
        <f t="shared" ca="1" si="17"/>
        <v/>
      </c>
      <c r="Q50" s="30" t="str">
        <f t="shared" ca="1" si="17"/>
        <v/>
      </c>
      <c r="R50" s="30" t="str">
        <f t="shared" ca="1" si="17"/>
        <v/>
      </c>
      <c r="S50" s="30" t="str">
        <f t="shared" ca="1" si="17"/>
        <v/>
      </c>
      <c r="T50" s="30" t="str">
        <f t="shared" ca="1" si="17"/>
        <v/>
      </c>
      <c r="U50" s="30" t="str">
        <f t="shared" ca="1" si="17"/>
        <v/>
      </c>
      <c r="V50" s="30" t="str">
        <f t="shared" ca="1" si="17"/>
        <v/>
      </c>
      <c r="W50" s="30" t="str">
        <f t="shared" ca="1" si="17"/>
        <v/>
      </c>
      <c r="X50" s="30" t="str">
        <f t="shared" ca="1" si="17"/>
        <v/>
      </c>
      <c r="Y50" s="30" t="str">
        <f t="shared" ca="1" si="17"/>
        <v/>
      </c>
    </row>
    <row r="51" spans="3:32" ht="15" x14ac:dyDescent="0.25">
      <c r="C51" s="4" t="str">
        <f t="shared" ref="C51:C52" si="18">C7</f>
        <v>From Start of Development:</v>
      </c>
      <c r="D51" s="4"/>
      <c r="E51" s="3">
        <f ca="1">E7</f>
        <v>0</v>
      </c>
      <c r="F51" s="3">
        <f t="shared" ref="F51:Y51" ca="1" si="19">F7</f>
        <v>1</v>
      </c>
      <c r="G51" s="3">
        <f t="shared" ca="1" si="19"/>
        <v>2</v>
      </c>
      <c r="H51" s="3">
        <f t="shared" ca="1" si="19"/>
        <v>3</v>
      </c>
      <c r="I51" s="3">
        <f t="shared" ca="1" si="19"/>
        <v>4</v>
      </c>
      <c r="J51" s="3">
        <f t="shared" ca="1" si="19"/>
        <v>5</v>
      </c>
      <c r="K51" s="3">
        <f t="shared" ca="1" si="19"/>
        <v>6</v>
      </c>
      <c r="L51" s="3" t="str">
        <f t="shared" ca="1" si="19"/>
        <v/>
      </c>
      <c r="M51" s="3" t="str">
        <f t="shared" ca="1" si="19"/>
        <v/>
      </c>
      <c r="N51" s="3" t="str">
        <f t="shared" ca="1" si="19"/>
        <v/>
      </c>
      <c r="O51" s="3" t="str">
        <f t="shared" ca="1" si="19"/>
        <v/>
      </c>
      <c r="P51" s="3" t="str">
        <f t="shared" ca="1" si="19"/>
        <v/>
      </c>
      <c r="Q51" s="3" t="str">
        <f t="shared" ca="1" si="19"/>
        <v/>
      </c>
      <c r="R51" s="3" t="str">
        <f t="shared" ca="1" si="19"/>
        <v/>
      </c>
      <c r="S51" s="3" t="str">
        <f t="shared" ca="1" si="19"/>
        <v/>
      </c>
      <c r="T51" s="3" t="str">
        <f t="shared" ca="1" si="19"/>
        <v/>
      </c>
      <c r="U51" s="3" t="str">
        <f t="shared" ca="1" si="19"/>
        <v/>
      </c>
      <c r="V51" s="3" t="str">
        <f t="shared" ca="1" si="19"/>
        <v/>
      </c>
      <c r="W51" s="3" t="str">
        <f t="shared" ca="1" si="19"/>
        <v/>
      </c>
      <c r="X51" s="3" t="str">
        <f t="shared" ca="1" si="19"/>
        <v/>
      </c>
      <c r="Y51" s="3" t="str">
        <f t="shared" ca="1" si="19"/>
        <v/>
      </c>
    </row>
    <row r="52" spans="3:32" ht="15" x14ac:dyDescent="0.25">
      <c r="C52" s="37" t="str">
        <f t="shared" si="18"/>
        <v>From Start of Commercialisation:</v>
      </c>
      <c r="D52" s="38"/>
      <c r="E52" s="3">
        <f ca="1">E8</f>
        <v>-3</v>
      </c>
      <c r="F52" s="3">
        <f t="shared" ref="F52:Y52" ca="1" si="20">F8</f>
        <v>-2</v>
      </c>
      <c r="G52" s="3">
        <f t="shared" ca="1" si="20"/>
        <v>-1</v>
      </c>
      <c r="H52" s="3">
        <f t="shared" ca="1" si="20"/>
        <v>0</v>
      </c>
      <c r="I52" s="3">
        <f t="shared" ca="1" si="20"/>
        <v>1</v>
      </c>
      <c r="J52" s="3">
        <f t="shared" ca="1" si="20"/>
        <v>2</v>
      </c>
      <c r="K52" s="3">
        <f t="shared" ca="1" si="20"/>
        <v>3</v>
      </c>
      <c r="L52" s="3" t="str">
        <f t="shared" ca="1" si="20"/>
        <v/>
      </c>
      <c r="M52" s="3" t="str">
        <f t="shared" ca="1" si="20"/>
        <v/>
      </c>
      <c r="N52" s="3" t="str">
        <f t="shared" ca="1" si="20"/>
        <v/>
      </c>
      <c r="O52" s="3" t="str">
        <f t="shared" ca="1" si="20"/>
        <v/>
      </c>
      <c r="P52" s="3" t="str">
        <f t="shared" ca="1" si="20"/>
        <v/>
      </c>
      <c r="Q52" s="3" t="str">
        <f t="shared" ca="1" si="20"/>
        <v/>
      </c>
      <c r="R52" s="3" t="str">
        <f t="shared" ca="1" si="20"/>
        <v/>
      </c>
      <c r="S52" s="3" t="str">
        <f t="shared" ca="1" si="20"/>
        <v/>
      </c>
      <c r="T52" s="3" t="str">
        <f t="shared" ca="1" si="20"/>
        <v/>
      </c>
      <c r="U52" s="3" t="str">
        <f t="shared" ca="1" si="20"/>
        <v/>
      </c>
      <c r="V52" s="3" t="str">
        <f t="shared" ca="1" si="20"/>
        <v/>
      </c>
      <c r="W52" s="3" t="str">
        <f t="shared" ca="1" si="20"/>
        <v/>
      </c>
      <c r="X52" s="3" t="str">
        <f t="shared" ca="1" si="20"/>
        <v/>
      </c>
      <c r="Y52" s="3" t="str">
        <f t="shared" ca="1" si="20"/>
        <v/>
      </c>
    </row>
    <row r="53" spans="3:32" ht="15" x14ac:dyDescent="0.25">
      <c r="C53" s="3"/>
      <c r="D53" s="5"/>
      <c r="E53" s="39" t="str">
        <f t="shared" ref="E53:Y53" ca="1" si="21">IF(ISNUMBER(E$8),IF(AND(ISNUMBER(E48),E48&gt;0),1,""),"")</f>
        <v/>
      </c>
      <c r="F53" s="39" t="str">
        <f t="shared" ca="1" si="21"/>
        <v/>
      </c>
      <c r="G53" s="39" t="str">
        <f t="shared" ca="1" si="21"/>
        <v/>
      </c>
      <c r="H53" s="39" t="str">
        <f t="shared" ca="1" si="21"/>
        <v/>
      </c>
      <c r="I53" s="39" t="str">
        <f t="shared" ca="1" si="21"/>
        <v/>
      </c>
      <c r="J53" s="39" t="str">
        <f t="shared" ca="1" si="21"/>
        <v/>
      </c>
      <c r="K53" s="39">
        <f t="shared" ca="1" si="21"/>
        <v>1</v>
      </c>
      <c r="L53" s="39" t="str">
        <f t="shared" ca="1" si="21"/>
        <v/>
      </c>
      <c r="M53" s="39" t="str">
        <f t="shared" ca="1" si="21"/>
        <v/>
      </c>
      <c r="N53" s="39" t="str">
        <f t="shared" ca="1" si="21"/>
        <v/>
      </c>
      <c r="O53" s="39" t="str">
        <f t="shared" ca="1" si="21"/>
        <v/>
      </c>
      <c r="P53" s="39" t="str">
        <f t="shared" ca="1" si="21"/>
        <v/>
      </c>
      <c r="Q53" s="39" t="str">
        <f t="shared" ca="1" si="21"/>
        <v/>
      </c>
      <c r="R53" s="39" t="str">
        <f t="shared" ca="1" si="21"/>
        <v/>
      </c>
      <c r="S53" s="39" t="str">
        <f t="shared" ca="1" si="21"/>
        <v/>
      </c>
      <c r="T53" s="39" t="str">
        <f t="shared" ca="1" si="21"/>
        <v/>
      </c>
      <c r="U53" s="39" t="str">
        <f t="shared" ca="1" si="21"/>
        <v/>
      </c>
      <c r="V53" s="39" t="str">
        <f t="shared" ca="1" si="21"/>
        <v/>
      </c>
      <c r="W53" s="39" t="str">
        <f t="shared" ca="1" si="21"/>
        <v/>
      </c>
      <c r="X53" s="39" t="str">
        <f t="shared" ca="1" si="21"/>
        <v/>
      </c>
      <c r="Y53" s="39" t="str">
        <f t="shared" ca="1" si="21"/>
        <v/>
      </c>
    </row>
    <row r="54" spans="3:32" ht="15" x14ac:dyDescent="0.25">
      <c r="C54" s="3"/>
      <c r="D54" s="5"/>
      <c r="E54" s="39" t="str">
        <f t="shared" ref="E54:Y54" ca="1" si="22">IF(ISNUMBER(E$8),IF(AND(ISNUMBER(E49),E49&gt;0),1,""),"")</f>
        <v/>
      </c>
      <c r="F54" s="39" t="str">
        <f t="shared" ca="1" si="22"/>
        <v/>
      </c>
      <c r="G54" s="39" t="str">
        <f t="shared" ca="1" si="22"/>
        <v/>
      </c>
      <c r="H54" s="39" t="str">
        <f t="shared" ca="1" si="22"/>
        <v/>
      </c>
      <c r="I54" s="39">
        <f t="shared" ca="1" si="22"/>
        <v>1</v>
      </c>
      <c r="J54" s="39">
        <f t="shared" ca="1" si="22"/>
        <v>1</v>
      </c>
      <c r="K54" s="39">
        <f t="shared" ca="1" si="22"/>
        <v>1</v>
      </c>
      <c r="L54" s="39" t="str">
        <f t="shared" ca="1" si="22"/>
        <v/>
      </c>
      <c r="M54" s="39" t="str">
        <f t="shared" ca="1" si="22"/>
        <v/>
      </c>
      <c r="N54" s="39" t="str">
        <f t="shared" ca="1" si="22"/>
        <v/>
      </c>
      <c r="O54" s="39" t="str">
        <f t="shared" ca="1" si="22"/>
        <v/>
      </c>
      <c r="P54" s="39" t="str">
        <f t="shared" ca="1" si="22"/>
        <v/>
      </c>
      <c r="Q54" s="39" t="str">
        <f t="shared" ca="1" si="22"/>
        <v/>
      </c>
      <c r="R54" s="39" t="str">
        <f t="shared" ca="1" si="22"/>
        <v/>
      </c>
      <c r="S54" s="39" t="str">
        <f t="shared" ca="1" si="22"/>
        <v/>
      </c>
      <c r="T54" s="40" t="str">
        <f t="shared" ca="1" si="22"/>
        <v/>
      </c>
      <c r="U54" s="39" t="str">
        <f t="shared" ca="1" si="22"/>
        <v/>
      </c>
      <c r="V54" s="39" t="str">
        <f t="shared" ca="1" si="22"/>
        <v/>
      </c>
      <c r="W54" s="39" t="str">
        <f t="shared" ca="1" si="22"/>
        <v/>
      </c>
      <c r="X54" s="39" t="str">
        <f t="shared" ca="1" si="22"/>
        <v/>
      </c>
      <c r="Y54" s="39" t="str">
        <f t="shared" ca="1" si="22"/>
        <v/>
      </c>
    </row>
    <row r="55" spans="3:32" ht="15" x14ac:dyDescent="0.25">
      <c r="C55" s="25" t="s">
        <v>98</v>
      </c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"/>
      <c r="Y55" s="4"/>
    </row>
    <row r="56" spans="3:32" ht="15.75" thickBot="1" x14ac:dyDescent="0.3">
      <c r="C56" s="25"/>
      <c r="D56" s="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"/>
      <c r="Y56" s="4"/>
    </row>
    <row r="57" spans="3:32" ht="15.75" thickBot="1" x14ac:dyDescent="0.3">
      <c r="C57" s="19"/>
      <c r="D57" s="22" t="s">
        <v>13</v>
      </c>
      <c r="E57" s="23" t="s">
        <v>101</v>
      </c>
      <c r="F57" s="24" t="s">
        <v>44</v>
      </c>
      <c r="G57" s="4"/>
      <c r="H57" s="8" t="s">
        <v>13</v>
      </c>
      <c r="I57" s="7" t="s">
        <v>43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3:32" ht="15" x14ac:dyDescent="0.25">
      <c r="C58" s="18" t="s">
        <v>41</v>
      </c>
      <c r="D58" s="20">
        <f ca="1">IF(SUM(E42:Y42)&lt;&gt;0,IRR(E42:Y42),"-")</f>
        <v>5.0148450632376163E-2</v>
      </c>
      <c r="E58" s="43">
        <f ca="1">NPV(Inputs!$C$88,Analysis!E42:Y42)</f>
        <v>0.23634040765340983</v>
      </c>
      <c r="F58" s="21">
        <f ca="1">IF(E58&gt;0,INDEX($E$6:$Y$6,1,MATCH(1,E53:Y53,0)),"-")</f>
        <v>2026</v>
      </c>
      <c r="G58" s="4"/>
      <c r="H58" s="8" t="s">
        <v>14</v>
      </c>
      <c r="I58" s="9" t="s">
        <v>100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3:32" ht="15.75" thickBot="1" x14ac:dyDescent="0.3">
      <c r="C59" s="15" t="str">
        <f>C43</f>
        <v>With ESA Support</v>
      </c>
      <c r="D59" s="16">
        <f ca="1">IF(SUM(E43:Y43)&lt;&gt;0,IRR(E43:Y43),"-")</f>
        <v>0.41997160642519282</v>
      </c>
      <c r="E59" s="42">
        <f ca="1">NPV(Inputs!$C$88,Analysis!E43:Y43)</f>
        <v>304.57198244980657</v>
      </c>
      <c r="F59" s="17">
        <f ca="1">IF(E59&gt;0,INDEX($E$6:$Y$6,1,MATCH(1,E54:Y54,0)),"-")</f>
        <v>2024</v>
      </c>
      <c r="G59" s="4"/>
      <c r="H59" s="8" t="s">
        <v>44</v>
      </c>
      <c r="I59" s="9" t="s">
        <v>45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3:32" ht="15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3:32" ht="15" x14ac:dyDescent="0.25">
      <c r="C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3:32" ht="15" x14ac:dyDescent="0.25">
      <c r="C62" s="25" t="s">
        <v>63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3:32" ht="15" x14ac:dyDescent="0.25">
      <c r="C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3:32" ht="15" x14ac:dyDescent="0.25">
      <c r="C64" s="4"/>
      <c r="D64" s="4"/>
      <c r="E64" s="4"/>
      <c r="F64" s="4"/>
      <c r="G64" s="4"/>
      <c r="H64" s="4"/>
      <c r="I64" s="4"/>
      <c r="J64" s="4"/>
      <c r="K64" s="26">
        <f ca="1">IF(ISNUMBER(E$8),E$8,J64)</f>
        <v>-3</v>
      </c>
      <c r="L64" s="26">
        <f t="shared" ref="L64:AE64" ca="1" si="23">IF(ISNUMBER(F$8),F$8,K64)</f>
        <v>-2</v>
      </c>
      <c r="M64" s="26">
        <f t="shared" ca="1" si="23"/>
        <v>-1</v>
      </c>
      <c r="N64" s="26">
        <f t="shared" ca="1" si="23"/>
        <v>0</v>
      </c>
      <c r="O64" s="26">
        <f t="shared" ca="1" si="23"/>
        <v>1</v>
      </c>
      <c r="P64" s="26">
        <f t="shared" ca="1" si="23"/>
        <v>2</v>
      </c>
      <c r="Q64" s="26">
        <f t="shared" ca="1" si="23"/>
        <v>3</v>
      </c>
      <c r="R64" s="26">
        <f t="shared" ca="1" si="23"/>
        <v>3</v>
      </c>
      <c r="S64" s="26">
        <f t="shared" ca="1" si="23"/>
        <v>3</v>
      </c>
      <c r="T64" s="26">
        <f t="shared" ca="1" si="23"/>
        <v>3</v>
      </c>
      <c r="U64" s="26">
        <f t="shared" ca="1" si="23"/>
        <v>3</v>
      </c>
      <c r="V64" s="26">
        <f t="shared" ca="1" si="23"/>
        <v>3</v>
      </c>
      <c r="W64" s="26">
        <f t="shared" ca="1" si="23"/>
        <v>3</v>
      </c>
      <c r="X64" s="26">
        <f t="shared" ca="1" si="23"/>
        <v>3</v>
      </c>
      <c r="Y64" s="26">
        <f t="shared" ca="1" si="23"/>
        <v>3</v>
      </c>
      <c r="Z64" s="26">
        <f t="shared" ca="1" si="23"/>
        <v>3</v>
      </c>
      <c r="AA64" s="26">
        <f t="shared" ca="1" si="23"/>
        <v>3</v>
      </c>
      <c r="AB64" s="26">
        <f t="shared" ca="1" si="23"/>
        <v>3</v>
      </c>
      <c r="AC64" s="26">
        <f t="shared" ca="1" si="23"/>
        <v>3</v>
      </c>
      <c r="AD64" s="26">
        <f t="shared" ca="1" si="23"/>
        <v>3</v>
      </c>
      <c r="AE64" s="26">
        <f t="shared" ca="1" si="23"/>
        <v>3</v>
      </c>
      <c r="AF64" s="4"/>
    </row>
    <row r="65" spans="11:31" ht="15" x14ac:dyDescent="0.25">
      <c r="K65" s="26">
        <f ca="1">IF(ISNUMBER(E$48),E$48,J65)</f>
        <v>-95.238095238095241</v>
      </c>
      <c r="L65" s="26">
        <f t="shared" ref="L65:AE65" ca="1" si="24">IF(ISNUMBER(F$48),F$48,K65)</f>
        <v>-294.78458049886621</v>
      </c>
      <c r="M65" s="26">
        <f t="shared" ca="1" si="24"/>
        <v>-424.36022027858758</v>
      </c>
      <c r="N65" s="26">
        <f t="shared" ca="1" si="24"/>
        <v>-424.36022027858758</v>
      </c>
      <c r="O65" s="26">
        <f t="shared" ca="1" si="24"/>
        <v>-283.32551031426499</v>
      </c>
      <c r="P65" s="26">
        <f t="shared" ca="1" si="24"/>
        <v>-149.00673891967202</v>
      </c>
      <c r="Q65" s="26">
        <f t="shared" ca="1" si="24"/>
        <v>0.23634040765350051</v>
      </c>
      <c r="R65" s="26">
        <f t="shared" ca="1" si="24"/>
        <v>0.23634040765350051</v>
      </c>
      <c r="S65" s="26">
        <f t="shared" ca="1" si="24"/>
        <v>0.23634040765350051</v>
      </c>
      <c r="T65" s="26">
        <f t="shared" ca="1" si="24"/>
        <v>0.23634040765350051</v>
      </c>
      <c r="U65" s="26">
        <f t="shared" ca="1" si="24"/>
        <v>0.23634040765350051</v>
      </c>
      <c r="V65" s="26">
        <f t="shared" ca="1" si="24"/>
        <v>0.23634040765350051</v>
      </c>
      <c r="W65" s="26">
        <f t="shared" ca="1" si="24"/>
        <v>0.23634040765350051</v>
      </c>
      <c r="X65" s="26">
        <f t="shared" ca="1" si="24"/>
        <v>0.23634040765350051</v>
      </c>
      <c r="Y65" s="26">
        <f t="shared" ca="1" si="24"/>
        <v>0.23634040765350051</v>
      </c>
      <c r="Z65" s="26">
        <f t="shared" ca="1" si="24"/>
        <v>0.23634040765350051</v>
      </c>
      <c r="AA65" s="26">
        <f t="shared" ca="1" si="24"/>
        <v>0.23634040765350051</v>
      </c>
      <c r="AB65" s="26">
        <f t="shared" ca="1" si="24"/>
        <v>0.23634040765350051</v>
      </c>
      <c r="AC65" s="26">
        <f t="shared" ca="1" si="24"/>
        <v>0.23634040765350051</v>
      </c>
      <c r="AD65" s="26">
        <f t="shared" ca="1" si="24"/>
        <v>0.23634040765350051</v>
      </c>
      <c r="AE65" s="26">
        <f t="shared" ca="1" si="24"/>
        <v>0.23634040765350051</v>
      </c>
    </row>
    <row r="66" spans="11:31" ht="15" x14ac:dyDescent="0.25">
      <c r="K66" s="26">
        <f ca="1">IF(ISNUMBER(E$49),E$49,J66)</f>
        <v>-23.80952380952381</v>
      </c>
      <c r="L66" s="26">
        <f t="shared" ref="L66:AE66" ca="1" si="25">IF(ISNUMBER(F$49),F$49,K66)</f>
        <v>-96.371882086167801</v>
      </c>
      <c r="M66" s="26">
        <f t="shared" ca="1" si="25"/>
        <v>-161.15970197602849</v>
      </c>
      <c r="N66" s="26">
        <f t="shared" ca="1" si="25"/>
        <v>-120.02457823643439</v>
      </c>
      <c r="O66" s="26">
        <f t="shared" ca="1" si="25"/>
        <v>21.010131727888222</v>
      </c>
      <c r="P66" s="26">
        <f t="shared" ca="1" si="25"/>
        <v>155.32890312248119</v>
      </c>
      <c r="Q66" s="26">
        <f t="shared" ca="1" si="25"/>
        <v>304.57198244980668</v>
      </c>
      <c r="R66" s="26">
        <f t="shared" ca="1" si="25"/>
        <v>304.57198244980668</v>
      </c>
      <c r="S66" s="26">
        <f t="shared" ca="1" si="25"/>
        <v>304.57198244980668</v>
      </c>
      <c r="T66" s="26">
        <f t="shared" ca="1" si="25"/>
        <v>304.57198244980668</v>
      </c>
      <c r="U66" s="26">
        <f t="shared" ca="1" si="25"/>
        <v>304.57198244980668</v>
      </c>
      <c r="V66" s="26">
        <f t="shared" ca="1" si="25"/>
        <v>304.57198244980668</v>
      </c>
      <c r="W66" s="26">
        <f t="shared" ca="1" si="25"/>
        <v>304.57198244980668</v>
      </c>
      <c r="X66" s="26">
        <f t="shared" ca="1" si="25"/>
        <v>304.57198244980668</v>
      </c>
      <c r="Y66" s="26">
        <f t="shared" ca="1" si="25"/>
        <v>304.57198244980668</v>
      </c>
      <c r="Z66" s="26">
        <f t="shared" ca="1" si="25"/>
        <v>304.57198244980668</v>
      </c>
      <c r="AA66" s="26">
        <f t="shared" ca="1" si="25"/>
        <v>304.57198244980668</v>
      </c>
      <c r="AB66" s="26">
        <f t="shared" ca="1" si="25"/>
        <v>304.57198244980668</v>
      </c>
      <c r="AC66" s="26">
        <f t="shared" ca="1" si="25"/>
        <v>304.57198244980668</v>
      </c>
      <c r="AD66" s="26">
        <f t="shared" ca="1" si="25"/>
        <v>304.57198244980668</v>
      </c>
      <c r="AE66" s="26">
        <f t="shared" ca="1" si="25"/>
        <v>304.57198244980668</v>
      </c>
    </row>
  </sheetData>
  <sheetProtection password="AAD9" sheet="1" objects="1" scenarios="1"/>
  <conditionalFormatting sqref="Z8:Z9">
    <cfRule type="expression" dxfId="674" priority="1193">
      <formula>NOT(ISNUMBER($Z$8))</formula>
    </cfRule>
    <cfRule type="expression" dxfId="673" priority="1194">
      <formula>$Z$8&gt;=0</formula>
    </cfRule>
    <cfRule type="expression" dxfId="672" priority="1195">
      <formula>$Z$8&lt;0</formula>
    </cfRule>
  </conditionalFormatting>
  <conditionalFormatting sqref="E9">
    <cfRule type="expression" dxfId="671" priority="1182">
      <formula>NOT(ISNUMBER(E$8))</formula>
    </cfRule>
    <cfRule type="expression" dxfId="670" priority="1183">
      <formula>ISNUMBER(E$8)</formula>
    </cfRule>
  </conditionalFormatting>
  <conditionalFormatting sqref="E15">
    <cfRule type="expression" dxfId="669" priority="1180">
      <formula>NOT(ISNUMBER($E$8))</formula>
    </cfRule>
    <cfRule type="expression" dxfId="668" priority="1181">
      <formula>ISNUMBER($E$8)</formula>
    </cfRule>
  </conditionalFormatting>
  <conditionalFormatting sqref="F15">
    <cfRule type="expression" dxfId="667" priority="1170">
      <formula>NOT(ISNUMBER($F$8))</formula>
    </cfRule>
    <cfRule type="expression" dxfId="666" priority="1171">
      <formula>ISNUMBER($F$8)</formula>
    </cfRule>
  </conditionalFormatting>
  <conditionalFormatting sqref="G15">
    <cfRule type="expression" dxfId="665" priority="1136">
      <formula>NOT(ISNUMBER($G$8))</formula>
    </cfRule>
    <cfRule type="expression" dxfId="664" priority="1137">
      <formula>ISNUMBER($G$8)</formula>
    </cfRule>
  </conditionalFormatting>
  <conditionalFormatting sqref="H15">
    <cfRule type="expression" dxfId="663" priority="1134">
      <formula>NOT(ISNUMBER($H$8))</formula>
    </cfRule>
    <cfRule type="expression" dxfId="662" priority="1135">
      <formula>ISNUMBER($H$8)</formula>
    </cfRule>
  </conditionalFormatting>
  <conditionalFormatting sqref="I15">
    <cfRule type="expression" dxfId="661" priority="1132">
      <formula>NOT(ISNUMBER($I$8))</formula>
    </cfRule>
    <cfRule type="expression" dxfId="660" priority="1133">
      <formula>ISNUMBER($I$8)</formula>
    </cfRule>
  </conditionalFormatting>
  <conditionalFormatting sqref="J15">
    <cfRule type="expression" dxfId="659" priority="1130">
      <formula>NOT(ISNUMBER($J$8))</formula>
    </cfRule>
    <cfRule type="expression" dxfId="658" priority="1131">
      <formula>ISNUMBER($J$8)</formula>
    </cfRule>
  </conditionalFormatting>
  <conditionalFormatting sqref="K15">
    <cfRule type="expression" dxfId="657" priority="1128">
      <formula>NOT(ISNUMBER($K$8))</formula>
    </cfRule>
    <cfRule type="expression" dxfId="656" priority="1129">
      <formula>ISNUMBER($K$8)</formula>
    </cfRule>
  </conditionalFormatting>
  <conditionalFormatting sqref="L15">
    <cfRule type="expression" dxfId="655" priority="1126">
      <formula>NOT(ISNUMBER($L$8))</formula>
    </cfRule>
    <cfRule type="expression" dxfId="654" priority="1127">
      <formula>ISNUMBER($L$8)</formula>
    </cfRule>
  </conditionalFormatting>
  <conditionalFormatting sqref="M15">
    <cfRule type="expression" dxfId="653" priority="1124">
      <formula>NOT(ISNUMBER($M$8))</formula>
    </cfRule>
    <cfRule type="expression" dxfId="652" priority="1125">
      <formula>ISNUMBER($M$8)</formula>
    </cfRule>
  </conditionalFormatting>
  <conditionalFormatting sqref="N15">
    <cfRule type="expression" dxfId="651" priority="1122">
      <formula>NOT(ISNUMBER($N$8))</formula>
    </cfRule>
    <cfRule type="expression" dxfId="650" priority="1123">
      <formula>ISNUMBER($N$8)</formula>
    </cfRule>
  </conditionalFormatting>
  <conditionalFormatting sqref="O15">
    <cfRule type="expression" dxfId="649" priority="1120">
      <formula>NOT(ISNUMBER($O$8))</formula>
    </cfRule>
    <cfRule type="expression" dxfId="648" priority="1121">
      <formula>ISNUMBER($O$8)</formula>
    </cfRule>
  </conditionalFormatting>
  <conditionalFormatting sqref="P15">
    <cfRule type="expression" dxfId="647" priority="1118">
      <formula>NOT(ISNUMBER($P$8))</formula>
    </cfRule>
    <cfRule type="expression" dxfId="646" priority="1119">
      <formula>ISNUMBER($P$8)</formula>
    </cfRule>
  </conditionalFormatting>
  <conditionalFormatting sqref="Q15">
    <cfRule type="expression" dxfId="645" priority="1116">
      <formula>NOT(ISNUMBER($Q$8))</formula>
    </cfRule>
    <cfRule type="expression" dxfId="644" priority="1117">
      <formula>ISNUMBER($Q$8)</formula>
    </cfRule>
  </conditionalFormatting>
  <conditionalFormatting sqref="R15">
    <cfRule type="expression" dxfId="643" priority="1114">
      <formula>NOT(ISNUMBER($R$8))</formula>
    </cfRule>
    <cfRule type="expression" dxfId="642" priority="1115">
      <formula>ISNUMBER($R$8)</formula>
    </cfRule>
  </conditionalFormatting>
  <conditionalFormatting sqref="S15">
    <cfRule type="expression" dxfId="641" priority="1112">
      <formula>NOT(ISNUMBER($S$8))</formula>
    </cfRule>
    <cfRule type="expression" dxfId="640" priority="1113">
      <formula>ISNUMBER($S$8)</formula>
    </cfRule>
  </conditionalFormatting>
  <conditionalFormatting sqref="T15">
    <cfRule type="expression" dxfId="639" priority="1110">
      <formula>NOT(ISNUMBER($T$8))</formula>
    </cfRule>
    <cfRule type="expression" dxfId="638" priority="1111">
      <formula>ISNUMBER($T$8)</formula>
    </cfRule>
  </conditionalFormatting>
  <conditionalFormatting sqref="U15">
    <cfRule type="expression" dxfId="637" priority="1108">
      <formula>NOT(ISNUMBER($U$8))</formula>
    </cfRule>
    <cfRule type="expression" dxfId="636" priority="1109">
      <formula>ISNUMBER($U$8)</formula>
    </cfRule>
  </conditionalFormatting>
  <conditionalFormatting sqref="V15">
    <cfRule type="expression" dxfId="635" priority="1106">
      <formula>NOT(ISNUMBER($V$8))</formula>
    </cfRule>
    <cfRule type="expression" dxfId="634" priority="1107">
      <formula>ISNUMBER($V$8)</formula>
    </cfRule>
  </conditionalFormatting>
  <conditionalFormatting sqref="W15">
    <cfRule type="expression" dxfId="633" priority="1104">
      <formula>NOT(ISNUMBER($W$8))</formula>
    </cfRule>
    <cfRule type="expression" dxfId="632" priority="1105">
      <formula>ISNUMBER($W$8)</formula>
    </cfRule>
  </conditionalFormatting>
  <conditionalFormatting sqref="X15">
    <cfRule type="expression" dxfId="631" priority="1102">
      <formula>NOT(ISNUMBER($X$8))</formula>
    </cfRule>
    <cfRule type="expression" dxfId="630" priority="1103">
      <formula>ISNUMBER($X$8)</formula>
    </cfRule>
  </conditionalFormatting>
  <conditionalFormatting sqref="Y15">
    <cfRule type="expression" dxfId="629" priority="1100">
      <formula>NOT(ISNUMBER($Y$8))</formula>
    </cfRule>
    <cfRule type="expression" dxfId="628" priority="1101">
      <formula>ISNUMBER($Y$8)</formula>
    </cfRule>
  </conditionalFormatting>
  <conditionalFormatting sqref="E21">
    <cfRule type="expression" dxfId="627" priority="1098">
      <formula>NOT(ISNUMBER($E$8))</formula>
    </cfRule>
    <cfRule type="expression" dxfId="626" priority="1099">
      <formula>ISNUMBER($E$8)</formula>
    </cfRule>
  </conditionalFormatting>
  <conditionalFormatting sqref="F21">
    <cfRule type="expression" dxfId="625" priority="1096">
      <formula>NOT(ISNUMBER($F$8))</formula>
    </cfRule>
    <cfRule type="expression" dxfId="624" priority="1097">
      <formula>ISNUMBER($F$8)</formula>
    </cfRule>
  </conditionalFormatting>
  <conditionalFormatting sqref="G21">
    <cfRule type="expression" dxfId="623" priority="1094">
      <formula>NOT(ISNUMBER($G$8))</formula>
    </cfRule>
    <cfRule type="expression" dxfId="622" priority="1095">
      <formula>ISNUMBER($G$8)</formula>
    </cfRule>
  </conditionalFormatting>
  <conditionalFormatting sqref="H21">
    <cfRule type="expression" dxfId="621" priority="1092">
      <formula>NOT(ISNUMBER($H$8))</formula>
    </cfRule>
    <cfRule type="expression" dxfId="620" priority="1093">
      <formula>ISNUMBER($H$8)</formula>
    </cfRule>
  </conditionalFormatting>
  <conditionalFormatting sqref="I21">
    <cfRule type="expression" dxfId="619" priority="1090">
      <formula>NOT(ISNUMBER($I$8))</formula>
    </cfRule>
    <cfRule type="expression" dxfId="618" priority="1091">
      <formula>ISNUMBER($I$8)</formula>
    </cfRule>
  </conditionalFormatting>
  <conditionalFormatting sqref="J21">
    <cfRule type="expression" dxfId="617" priority="1088">
      <formula>NOT(ISNUMBER($J$8))</formula>
    </cfRule>
    <cfRule type="expression" dxfId="616" priority="1089">
      <formula>ISNUMBER($J$8)</formula>
    </cfRule>
  </conditionalFormatting>
  <conditionalFormatting sqref="K21">
    <cfRule type="expression" dxfId="615" priority="1086">
      <formula>NOT(ISNUMBER($K$8))</formula>
    </cfRule>
    <cfRule type="expression" dxfId="614" priority="1087">
      <formula>ISNUMBER($K$8)</formula>
    </cfRule>
  </conditionalFormatting>
  <conditionalFormatting sqref="L21">
    <cfRule type="expression" dxfId="613" priority="1084">
      <formula>NOT(ISNUMBER($L$8))</formula>
    </cfRule>
    <cfRule type="expression" dxfId="612" priority="1085">
      <formula>ISNUMBER($L$8)</formula>
    </cfRule>
  </conditionalFormatting>
  <conditionalFormatting sqref="M21">
    <cfRule type="expression" dxfId="611" priority="1082">
      <formula>NOT(ISNUMBER($M$8))</formula>
    </cfRule>
    <cfRule type="expression" dxfId="610" priority="1083">
      <formula>ISNUMBER($M$8)</formula>
    </cfRule>
  </conditionalFormatting>
  <conditionalFormatting sqref="N21">
    <cfRule type="expression" dxfId="609" priority="1080">
      <formula>NOT(ISNUMBER($N$8))</formula>
    </cfRule>
    <cfRule type="expression" dxfId="608" priority="1081">
      <formula>ISNUMBER($N$8)</formula>
    </cfRule>
  </conditionalFormatting>
  <conditionalFormatting sqref="O21">
    <cfRule type="expression" dxfId="607" priority="1078">
      <formula>NOT(ISNUMBER($O$8))</formula>
    </cfRule>
    <cfRule type="expression" dxfId="606" priority="1079">
      <formula>ISNUMBER($O$8)</formula>
    </cfRule>
  </conditionalFormatting>
  <conditionalFormatting sqref="P21">
    <cfRule type="expression" dxfId="605" priority="1076">
      <formula>NOT(ISNUMBER($P$8))</formula>
    </cfRule>
    <cfRule type="expression" dxfId="604" priority="1077">
      <formula>ISNUMBER($P$8)</formula>
    </cfRule>
  </conditionalFormatting>
  <conditionalFormatting sqref="Q21">
    <cfRule type="expression" dxfId="603" priority="1074">
      <formula>NOT(ISNUMBER($Q$8))</formula>
    </cfRule>
    <cfRule type="expression" dxfId="602" priority="1075">
      <formula>ISNUMBER($Q$8)</formula>
    </cfRule>
  </conditionalFormatting>
  <conditionalFormatting sqref="R21">
    <cfRule type="expression" dxfId="601" priority="1072">
      <formula>NOT(ISNUMBER($R$8))</formula>
    </cfRule>
    <cfRule type="expression" dxfId="600" priority="1073">
      <formula>ISNUMBER($R$8)</formula>
    </cfRule>
  </conditionalFormatting>
  <conditionalFormatting sqref="S21">
    <cfRule type="expression" dxfId="599" priority="1070">
      <formula>NOT(ISNUMBER($S$8))</formula>
    </cfRule>
    <cfRule type="expression" dxfId="598" priority="1071">
      <formula>ISNUMBER($S$8)</formula>
    </cfRule>
  </conditionalFormatting>
  <conditionalFormatting sqref="T21">
    <cfRule type="expression" dxfId="597" priority="1068">
      <formula>NOT(ISNUMBER($T$8))</formula>
    </cfRule>
    <cfRule type="expression" dxfId="596" priority="1069">
      <formula>ISNUMBER($T$8)</formula>
    </cfRule>
  </conditionalFormatting>
  <conditionalFormatting sqref="U21">
    <cfRule type="expression" dxfId="595" priority="1066">
      <formula>NOT(ISNUMBER($U$8))</formula>
    </cfRule>
    <cfRule type="expression" dxfId="594" priority="1067">
      <formula>ISNUMBER($U$8)</formula>
    </cfRule>
  </conditionalFormatting>
  <conditionalFormatting sqref="V21">
    <cfRule type="expression" dxfId="593" priority="1064">
      <formula>NOT(ISNUMBER($V$8))</formula>
    </cfRule>
    <cfRule type="expression" dxfId="592" priority="1065">
      <formula>ISNUMBER($V$8)</formula>
    </cfRule>
  </conditionalFormatting>
  <conditionalFormatting sqref="W21">
    <cfRule type="expression" dxfId="591" priority="1062">
      <formula>NOT(ISNUMBER($W$8))</formula>
    </cfRule>
    <cfRule type="expression" dxfId="590" priority="1063">
      <formula>ISNUMBER($W$8)</formula>
    </cfRule>
  </conditionalFormatting>
  <conditionalFormatting sqref="X21">
    <cfRule type="expression" dxfId="589" priority="1060">
      <formula>NOT(ISNUMBER($X$8))</formula>
    </cfRule>
    <cfRule type="expression" dxfId="588" priority="1061">
      <formula>ISNUMBER($X$8)</formula>
    </cfRule>
  </conditionalFormatting>
  <conditionalFormatting sqref="Y21">
    <cfRule type="expression" dxfId="587" priority="1058">
      <formula>NOT(ISNUMBER($Y$8))</formula>
    </cfRule>
    <cfRule type="expression" dxfId="586" priority="1059">
      <formula>ISNUMBER($Y$8)</formula>
    </cfRule>
  </conditionalFormatting>
  <conditionalFormatting sqref="E26">
    <cfRule type="expression" dxfId="585" priority="1056">
      <formula>NOT(ISNUMBER($E$8))</formula>
    </cfRule>
    <cfRule type="expression" dxfId="584" priority="1057">
      <formula>ISNUMBER($E$8)</formula>
    </cfRule>
  </conditionalFormatting>
  <conditionalFormatting sqref="F26">
    <cfRule type="expression" dxfId="583" priority="1054">
      <formula>NOT(ISNUMBER($F$8))</formula>
    </cfRule>
    <cfRule type="expression" dxfId="582" priority="1055">
      <formula>ISNUMBER($F$8)</formula>
    </cfRule>
  </conditionalFormatting>
  <conditionalFormatting sqref="G26">
    <cfRule type="expression" dxfId="581" priority="1052">
      <formula>NOT(ISNUMBER($G$8))</formula>
    </cfRule>
    <cfRule type="expression" dxfId="580" priority="1053">
      <formula>ISNUMBER($G$8)</formula>
    </cfRule>
  </conditionalFormatting>
  <conditionalFormatting sqref="H26">
    <cfRule type="expression" dxfId="579" priority="1050">
      <formula>NOT(ISNUMBER($H$8))</formula>
    </cfRule>
    <cfRule type="expression" dxfId="578" priority="1051">
      <formula>ISNUMBER($H$8)</formula>
    </cfRule>
  </conditionalFormatting>
  <conditionalFormatting sqref="I26">
    <cfRule type="expression" dxfId="577" priority="1048">
      <formula>NOT(ISNUMBER($I$8))</formula>
    </cfRule>
    <cfRule type="expression" dxfId="576" priority="1049">
      <formula>ISNUMBER($I$8)</formula>
    </cfRule>
  </conditionalFormatting>
  <conditionalFormatting sqref="J26">
    <cfRule type="expression" dxfId="575" priority="1046">
      <formula>NOT(ISNUMBER($J$8))</formula>
    </cfRule>
    <cfRule type="expression" dxfId="574" priority="1047">
      <formula>ISNUMBER($J$8)</formula>
    </cfRule>
  </conditionalFormatting>
  <conditionalFormatting sqref="K26">
    <cfRule type="expression" dxfId="573" priority="1044">
      <formula>NOT(ISNUMBER($K$8))</formula>
    </cfRule>
    <cfRule type="expression" dxfId="572" priority="1045">
      <formula>ISNUMBER($K$8)</formula>
    </cfRule>
  </conditionalFormatting>
  <conditionalFormatting sqref="L26">
    <cfRule type="expression" dxfId="571" priority="1042">
      <formula>NOT(ISNUMBER($L$8))</formula>
    </cfRule>
    <cfRule type="expression" dxfId="570" priority="1043">
      <formula>ISNUMBER($L$8)</formula>
    </cfRule>
  </conditionalFormatting>
  <conditionalFormatting sqref="M26">
    <cfRule type="expression" dxfId="569" priority="1040">
      <formula>NOT(ISNUMBER($M$8))</formula>
    </cfRule>
    <cfRule type="expression" dxfId="568" priority="1041">
      <formula>ISNUMBER($M$8)</formula>
    </cfRule>
  </conditionalFormatting>
  <conditionalFormatting sqref="N26">
    <cfRule type="expression" dxfId="567" priority="1038">
      <formula>NOT(ISNUMBER($N$8))</formula>
    </cfRule>
    <cfRule type="expression" dxfId="566" priority="1039">
      <formula>ISNUMBER($N$8)</formula>
    </cfRule>
  </conditionalFormatting>
  <conditionalFormatting sqref="O26">
    <cfRule type="expression" dxfId="565" priority="1036">
      <formula>NOT(ISNUMBER($O$8))</formula>
    </cfRule>
    <cfRule type="expression" dxfId="564" priority="1037">
      <formula>ISNUMBER($O$8)</formula>
    </cfRule>
  </conditionalFormatting>
  <conditionalFormatting sqref="P26">
    <cfRule type="expression" dxfId="563" priority="1034">
      <formula>NOT(ISNUMBER($P$8))</formula>
    </cfRule>
    <cfRule type="expression" dxfId="562" priority="1035">
      <formula>ISNUMBER($P$8)</formula>
    </cfRule>
  </conditionalFormatting>
  <conditionalFormatting sqref="Q26">
    <cfRule type="expression" dxfId="561" priority="1032">
      <formula>NOT(ISNUMBER($Q$8))</formula>
    </cfRule>
    <cfRule type="expression" dxfId="560" priority="1033">
      <formula>ISNUMBER($Q$8)</formula>
    </cfRule>
  </conditionalFormatting>
  <conditionalFormatting sqref="R26">
    <cfRule type="expression" dxfId="559" priority="1030">
      <formula>NOT(ISNUMBER($R$8))</formula>
    </cfRule>
    <cfRule type="expression" dxfId="558" priority="1031">
      <formula>ISNUMBER($R$8)</formula>
    </cfRule>
  </conditionalFormatting>
  <conditionalFormatting sqref="S26">
    <cfRule type="expression" dxfId="557" priority="1028">
      <formula>NOT(ISNUMBER($S$8))</formula>
    </cfRule>
    <cfRule type="expression" dxfId="556" priority="1029">
      <formula>ISNUMBER($S$8)</formula>
    </cfRule>
  </conditionalFormatting>
  <conditionalFormatting sqref="T26">
    <cfRule type="expression" dxfId="555" priority="1026">
      <formula>NOT(ISNUMBER($T$8))</formula>
    </cfRule>
    <cfRule type="expression" dxfId="554" priority="1027">
      <formula>ISNUMBER($T$8)</formula>
    </cfRule>
  </conditionalFormatting>
  <conditionalFormatting sqref="U26">
    <cfRule type="expression" dxfId="553" priority="1024">
      <formula>NOT(ISNUMBER($U$8))</formula>
    </cfRule>
    <cfRule type="expression" dxfId="552" priority="1025">
      <formula>ISNUMBER($U$8)</formula>
    </cfRule>
  </conditionalFormatting>
  <conditionalFormatting sqref="V26">
    <cfRule type="expression" dxfId="551" priority="1022">
      <formula>NOT(ISNUMBER($V$8))</formula>
    </cfRule>
    <cfRule type="expression" dxfId="550" priority="1023">
      <formula>ISNUMBER($V$8)</formula>
    </cfRule>
  </conditionalFormatting>
  <conditionalFormatting sqref="W26">
    <cfRule type="expression" dxfId="549" priority="1020">
      <formula>NOT(ISNUMBER($W$8))</formula>
    </cfRule>
    <cfRule type="expression" dxfId="548" priority="1021">
      <formula>ISNUMBER($W$8)</formula>
    </cfRule>
  </conditionalFormatting>
  <conditionalFormatting sqref="E31">
    <cfRule type="expression" dxfId="547" priority="1018">
      <formula>NOT(ISNUMBER($E$8))</formula>
    </cfRule>
    <cfRule type="expression" dxfId="546" priority="1019">
      <formula>ISNUMBER($E$8)</formula>
    </cfRule>
  </conditionalFormatting>
  <conditionalFormatting sqref="F31">
    <cfRule type="expression" dxfId="545" priority="1016">
      <formula>NOT(ISNUMBER($F$8))</formula>
    </cfRule>
    <cfRule type="expression" dxfId="544" priority="1017">
      <formula>ISNUMBER($F$8)</formula>
    </cfRule>
  </conditionalFormatting>
  <conditionalFormatting sqref="G31">
    <cfRule type="expression" dxfId="543" priority="1014">
      <formula>NOT(ISNUMBER($G$8))</formula>
    </cfRule>
    <cfRule type="expression" dxfId="542" priority="1015">
      <formula>ISNUMBER($G$8)</formula>
    </cfRule>
  </conditionalFormatting>
  <conditionalFormatting sqref="H31">
    <cfRule type="expression" dxfId="541" priority="1012">
      <formula>NOT(ISNUMBER($H$8))</formula>
    </cfRule>
    <cfRule type="expression" dxfId="540" priority="1013">
      <formula>ISNUMBER($H$8)</formula>
    </cfRule>
  </conditionalFormatting>
  <conditionalFormatting sqref="I31">
    <cfRule type="expression" dxfId="539" priority="1010">
      <formula>NOT(ISNUMBER($I$8))</formula>
    </cfRule>
    <cfRule type="expression" dxfId="538" priority="1011">
      <formula>ISNUMBER($I$8)</formula>
    </cfRule>
  </conditionalFormatting>
  <conditionalFormatting sqref="J31">
    <cfRule type="expression" dxfId="537" priority="1008">
      <formula>NOT(ISNUMBER($J$8))</formula>
    </cfRule>
    <cfRule type="expression" dxfId="536" priority="1009">
      <formula>ISNUMBER($J$8)</formula>
    </cfRule>
  </conditionalFormatting>
  <conditionalFormatting sqref="K31">
    <cfRule type="expression" dxfId="535" priority="1006">
      <formula>NOT(ISNUMBER($K$8))</formula>
    </cfRule>
    <cfRule type="expression" dxfId="534" priority="1007">
      <formula>ISNUMBER($K$8)</formula>
    </cfRule>
  </conditionalFormatting>
  <conditionalFormatting sqref="L31">
    <cfRule type="expression" dxfId="533" priority="1004">
      <formula>NOT(ISNUMBER($L$8))</formula>
    </cfRule>
    <cfRule type="expression" dxfId="532" priority="1005">
      <formula>ISNUMBER($L$8)</formula>
    </cfRule>
  </conditionalFormatting>
  <conditionalFormatting sqref="M31">
    <cfRule type="expression" dxfId="531" priority="1002">
      <formula>NOT(ISNUMBER($M$8))</formula>
    </cfRule>
    <cfRule type="expression" dxfId="530" priority="1003">
      <formula>ISNUMBER($M$8)</formula>
    </cfRule>
  </conditionalFormatting>
  <conditionalFormatting sqref="N31">
    <cfRule type="expression" dxfId="529" priority="1000">
      <formula>NOT(ISNUMBER($N$8))</formula>
    </cfRule>
    <cfRule type="expression" dxfId="528" priority="1001">
      <formula>ISNUMBER($N$8)</formula>
    </cfRule>
  </conditionalFormatting>
  <conditionalFormatting sqref="O31">
    <cfRule type="expression" dxfId="527" priority="998">
      <formula>NOT(ISNUMBER($O$8))</formula>
    </cfRule>
    <cfRule type="expression" dxfId="526" priority="999">
      <formula>ISNUMBER($O$8)</formula>
    </cfRule>
  </conditionalFormatting>
  <conditionalFormatting sqref="P31">
    <cfRule type="expression" dxfId="525" priority="996">
      <formula>NOT(ISNUMBER($P$8))</formula>
    </cfRule>
    <cfRule type="expression" dxfId="524" priority="997">
      <formula>ISNUMBER($P$8)</formula>
    </cfRule>
  </conditionalFormatting>
  <conditionalFormatting sqref="Q31">
    <cfRule type="expression" dxfId="523" priority="994">
      <formula>NOT(ISNUMBER($Q$8))</formula>
    </cfRule>
    <cfRule type="expression" dxfId="522" priority="995">
      <formula>ISNUMBER($Q$8)</formula>
    </cfRule>
  </conditionalFormatting>
  <conditionalFormatting sqref="R31">
    <cfRule type="expression" dxfId="521" priority="992">
      <formula>NOT(ISNUMBER($R$8))</formula>
    </cfRule>
    <cfRule type="expression" dxfId="520" priority="993">
      <formula>ISNUMBER($R$8)</formula>
    </cfRule>
  </conditionalFormatting>
  <conditionalFormatting sqref="S31">
    <cfRule type="expression" dxfId="519" priority="990">
      <formula>NOT(ISNUMBER($S$8))</formula>
    </cfRule>
    <cfRule type="expression" dxfId="518" priority="991">
      <formula>ISNUMBER($S$8)</formula>
    </cfRule>
  </conditionalFormatting>
  <conditionalFormatting sqref="T31">
    <cfRule type="expression" dxfId="517" priority="988">
      <formula>NOT(ISNUMBER($T$8))</formula>
    </cfRule>
    <cfRule type="expression" dxfId="516" priority="989">
      <formula>ISNUMBER($T$8)</formula>
    </cfRule>
  </conditionalFormatting>
  <conditionalFormatting sqref="U31">
    <cfRule type="expression" dxfId="515" priority="986">
      <formula>NOT(ISNUMBER($U$8))</formula>
    </cfRule>
    <cfRule type="expression" dxfId="514" priority="987">
      <formula>ISNUMBER($U$8)</formula>
    </cfRule>
  </conditionalFormatting>
  <conditionalFormatting sqref="V31">
    <cfRule type="expression" dxfId="513" priority="984">
      <formula>NOT(ISNUMBER($V$8))</formula>
    </cfRule>
    <cfRule type="expression" dxfId="512" priority="985">
      <formula>ISNUMBER($V$8)</formula>
    </cfRule>
  </conditionalFormatting>
  <conditionalFormatting sqref="W31">
    <cfRule type="expression" dxfId="511" priority="982">
      <formula>NOT(ISNUMBER($W$8))</formula>
    </cfRule>
    <cfRule type="expression" dxfId="510" priority="983">
      <formula>ISNUMBER($W$8)</formula>
    </cfRule>
  </conditionalFormatting>
  <conditionalFormatting sqref="X31">
    <cfRule type="expression" dxfId="509" priority="980">
      <formula>NOT(ISNUMBER($X$8))</formula>
    </cfRule>
    <cfRule type="expression" dxfId="508" priority="981">
      <formula>ISNUMBER($X$8)</formula>
    </cfRule>
  </conditionalFormatting>
  <conditionalFormatting sqref="Y31">
    <cfRule type="expression" dxfId="507" priority="978">
      <formula>NOT(ISNUMBER($Y$8))</formula>
    </cfRule>
    <cfRule type="expression" dxfId="506" priority="979">
      <formula>ISNUMBER($Y$8)</formula>
    </cfRule>
  </conditionalFormatting>
  <conditionalFormatting sqref="E36">
    <cfRule type="expression" dxfId="505" priority="976">
      <formula>NOT(ISNUMBER($E$8))</formula>
    </cfRule>
    <cfRule type="expression" dxfId="504" priority="977">
      <formula>ISNUMBER($E$8)</formula>
    </cfRule>
  </conditionalFormatting>
  <conditionalFormatting sqref="F36">
    <cfRule type="expression" dxfId="503" priority="974">
      <formula>NOT(ISNUMBER($F$8))</formula>
    </cfRule>
    <cfRule type="expression" dxfId="502" priority="975">
      <formula>ISNUMBER($F$8)</formula>
    </cfRule>
  </conditionalFormatting>
  <conditionalFormatting sqref="G36">
    <cfRule type="expression" dxfId="501" priority="972">
      <formula>NOT(ISNUMBER($G$8))</formula>
    </cfRule>
    <cfRule type="expression" dxfId="500" priority="973">
      <formula>ISNUMBER($G$8)</formula>
    </cfRule>
  </conditionalFormatting>
  <conditionalFormatting sqref="H36">
    <cfRule type="expression" dxfId="499" priority="970">
      <formula>NOT(ISNUMBER($H$8))</formula>
    </cfRule>
    <cfRule type="expression" dxfId="498" priority="971">
      <formula>ISNUMBER($H$8)</formula>
    </cfRule>
  </conditionalFormatting>
  <conditionalFormatting sqref="I36">
    <cfRule type="expression" dxfId="497" priority="968">
      <formula>NOT(ISNUMBER($I$8))</formula>
    </cfRule>
    <cfRule type="expression" dxfId="496" priority="969">
      <formula>ISNUMBER($I$8)</formula>
    </cfRule>
  </conditionalFormatting>
  <conditionalFormatting sqref="J36">
    <cfRule type="expression" dxfId="495" priority="966">
      <formula>NOT(ISNUMBER($J$8))</formula>
    </cfRule>
    <cfRule type="expression" dxfId="494" priority="967">
      <formula>ISNUMBER($J$8)</formula>
    </cfRule>
  </conditionalFormatting>
  <conditionalFormatting sqref="K36">
    <cfRule type="expression" dxfId="493" priority="964">
      <formula>NOT(ISNUMBER($K$8))</formula>
    </cfRule>
    <cfRule type="expression" dxfId="492" priority="965">
      <formula>ISNUMBER($K$8)</formula>
    </cfRule>
  </conditionalFormatting>
  <conditionalFormatting sqref="L36">
    <cfRule type="expression" dxfId="491" priority="962">
      <formula>NOT(ISNUMBER($L$8))</formula>
    </cfRule>
    <cfRule type="expression" dxfId="490" priority="963">
      <formula>ISNUMBER($L$8)</formula>
    </cfRule>
  </conditionalFormatting>
  <conditionalFormatting sqref="M36">
    <cfRule type="expression" dxfId="489" priority="960">
      <formula>NOT(ISNUMBER($M$8))</formula>
    </cfRule>
    <cfRule type="expression" dxfId="488" priority="961">
      <formula>ISNUMBER($M$8)</formula>
    </cfRule>
  </conditionalFormatting>
  <conditionalFormatting sqref="N36">
    <cfRule type="expression" dxfId="487" priority="958">
      <formula>NOT(ISNUMBER($N$8))</formula>
    </cfRule>
    <cfRule type="expression" dxfId="486" priority="959">
      <formula>ISNUMBER($N$8)</formula>
    </cfRule>
  </conditionalFormatting>
  <conditionalFormatting sqref="O36">
    <cfRule type="expression" dxfId="485" priority="956">
      <formula>NOT(ISNUMBER($O$8))</formula>
    </cfRule>
    <cfRule type="expression" dxfId="484" priority="957">
      <formula>ISNUMBER($O$8)</formula>
    </cfRule>
  </conditionalFormatting>
  <conditionalFormatting sqref="P36">
    <cfRule type="expression" dxfId="483" priority="954">
      <formula>NOT(ISNUMBER($P$8))</formula>
    </cfRule>
    <cfRule type="expression" dxfId="482" priority="955">
      <formula>ISNUMBER($P$8)</formula>
    </cfRule>
  </conditionalFormatting>
  <conditionalFormatting sqref="Q36">
    <cfRule type="expression" dxfId="481" priority="952">
      <formula>NOT(ISNUMBER($Q$8))</formula>
    </cfRule>
    <cfRule type="expression" dxfId="480" priority="953">
      <formula>ISNUMBER($Q$8)</formula>
    </cfRule>
  </conditionalFormatting>
  <conditionalFormatting sqref="R36">
    <cfRule type="expression" dxfId="479" priority="950">
      <formula>NOT(ISNUMBER($R$8))</formula>
    </cfRule>
    <cfRule type="expression" dxfId="478" priority="951">
      <formula>ISNUMBER($R$8)</formula>
    </cfRule>
  </conditionalFormatting>
  <conditionalFormatting sqref="S36">
    <cfRule type="expression" dxfId="477" priority="948">
      <formula>NOT(ISNUMBER($S$8))</formula>
    </cfRule>
    <cfRule type="expression" dxfId="476" priority="949">
      <formula>ISNUMBER($S$8)</formula>
    </cfRule>
  </conditionalFormatting>
  <conditionalFormatting sqref="T36">
    <cfRule type="expression" dxfId="475" priority="946">
      <formula>NOT(ISNUMBER($T$8))</formula>
    </cfRule>
    <cfRule type="expression" dxfId="474" priority="947">
      <formula>ISNUMBER($T$8)</formula>
    </cfRule>
  </conditionalFormatting>
  <conditionalFormatting sqref="U36">
    <cfRule type="expression" dxfId="473" priority="944">
      <formula>NOT(ISNUMBER($U$8))</formula>
    </cfRule>
    <cfRule type="expression" dxfId="472" priority="945">
      <formula>ISNUMBER($U$8)</formula>
    </cfRule>
  </conditionalFormatting>
  <conditionalFormatting sqref="V36">
    <cfRule type="expression" dxfId="471" priority="942">
      <formula>NOT(ISNUMBER($V$8))</formula>
    </cfRule>
    <cfRule type="expression" dxfId="470" priority="943">
      <formula>ISNUMBER($V$8)</formula>
    </cfRule>
  </conditionalFormatting>
  <conditionalFormatting sqref="W36">
    <cfRule type="expression" dxfId="469" priority="940">
      <formula>NOT(ISNUMBER($W$8))</formula>
    </cfRule>
    <cfRule type="expression" dxfId="468" priority="941">
      <formula>ISNUMBER($W$8)</formula>
    </cfRule>
  </conditionalFormatting>
  <conditionalFormatting sqref="X36">
    <cfRule type="expression" dxfId="467" priority="938">
      <formula>NOT(ISNUMBER($X$8))</formula>
    </cfRule>
    <cfRule type="expression" dxfId="466" priority="939">
      <formula>ISNUMBER($X$8)</formula>
    </cfRule>
  </conditionalFormatting>
  <conditionalFormatting sqref="Y36">
    <cfRule type="expression" dxfId="465" priority="936">
      <formula>NOT(ISNUMBER($Y$8))</formula>
    </cfRule>
    <cfRule type="expression" dxfId="464" priority="937">
      <formula>ISNUMBER($Y$8)</formula>
    </cfRule>
  </conditionalFormatting>
  <conditionalFormatting sqref="E41">
    <cfRule type="expression" dxfId="463" priority="934">
      <formula>NOT(ISNUMBER($E$8))</formula>
    </cfRule>
    <cfRule type="expression" dxfId="462" priority="935">
      <formula>ISNUMBER($E$8)</formula>
    </cfRule>
  </conditionalFormatting>
  <conditionalFormatting sqref="F41">
    <cfRule type="expression" dxfId="461" priority="932">
      <formula>NOT(ISNUMBER($F$8))</formula>
    </cfRule>
    <cfRule type="expression" dxfId="460" priority="933">
      <formula>ISNUMBER($F$8)</formula>
    </cfRule>
  </conditionalFormatting>
  <conditionalFormatting sqref="G41">
    <cfRule type="expression" dxfId="459" priority="930">
      <formula>NOT(ISNUMBER($G$8))</formula>
    </cfRule>
    <cfRule type="expression" dxfId="458" priority="931">
      <formula>ISNUMBER($G$8)</formula>
    </cfRule>
  </conditionalFormatting>
  <conditionalFormatting sqref="H41">
    <cfRule type="expression" dxfId="457" priority="928">
      <formula>NOT(ISNUMBER($H$8))</formula>
    </cfRule>
    <cfRule type="expression" dxfId="456" priority="929">
      <formula>ISNUMBER($H$8)</formula>
    </cfRule>
  </conditionalFormatting>
  <conditionalFormatting sqref="I41">
    <cfRule type="expression" dxfId="455" priority="926">
      <formula>NOT(ISNUMBER($I$8))</formula>
    </cfRule>
    <cfRule type="expression" dxfId="454" priority="927">
      <formula>ISNUMBER($I$8)</formula>
    </cfRule>
  </conditionalFormatting>
  <conditionalFormatting sqref="J41">
    <cfRule type="expression" dxfId="453" priority="924">
      <formula>NOT(ISNUMBER($J$8))</formula>
    </cfRule>
    <cfRule type="expression" dxfId="452" priority="925">
      <formula>ISNUMBER($J$8)</formula>
    </cfRule>
  </conditionalFormatting>
  <conditionalFormatting sqref="K41">
    <cfRule type="expression" dxfId="451" priority="922">
      <formula>NOT(ISNUMBER($K$8))</formula>
    </cfRule>
    <cfRule type="expression" dxfId="450" priority="923">
      <formula>ISNUMBER($K$8)</formula>
    </cfRule>
  </conditionalFormatting>
  <conditionalFormatting sqref="L41">
    <cfRule type="expression" dxfId="449" priority="920">
      <formula>NOT(ISNUMBER($L$8))</formula>
    </cfRule>
    <cfRule type="expression" dxfId="448" priority="921">
      <formula>ISNUMBER($L$8)</formula>
    </cfRule>
  </conditionalFormatting>
  <conditionalFormatting sqref="M41">
    <cfRule type="expression" dxfId="447" priority="918">
      <formula>NOT(ISNUMBER($M$8))</formula>
    </cfRule>
    <cfRule type="expression" dxfId="446" priority="919">
      <formula>ISNUMBER($M$8)</formula>
    </cfRule>
  </conditionalFormatting>
  <conditionalFormatting sqref="N41">
    <cfRule type="expression" dxfId="445" priority="916">
      <formula>NOT(ISNUMBER($N$8))</formula>
    </cfRule>
    <cfRule type="expression" dxfId="444" priority="917">
      <formula>ISNUMBER($N$8)</formula>
    </cfRule>
  </conditionalFormatting>
  <conditionalFormatting sqref="O41">
    <cfRule type="expression" dxfId="443" priority="914">
      <formula>NOT(ISNUMBER($O$8))</formula>
    </cfRule>
    <cfRule type="expression" dxfId="442" priority="915">
      <formula>ISNUMBER($O$8)</formula>
    </cfRule>
  </conditionalFormatting>
  <conditionalFormatting sqref="P41">
    <cfRule type="expression" dxfId="441" priority="912">
      <formula>NOT(ISNUMBER($P$8))</formula>
    </cfRule>
    <cfRule type="expression" dxfId="440" priority="913">
      <formula>ISNUMBER($P$8)</formula>
    </cfRule>
  </conditionalFormatting>
  <conditionalFormatting sqref="Q41">
    <cfRule type="expression" dxfId="439" priority="910">
      <formula>NOT(ISNUMBER($Q$8))</formula>
    </cfRule>
    <cfRule type="expression" dxfId="438" priority="911">
      <formula>ISNUMBER($Q$8)</formula>
    </cfRule>
  </conditionalFormatting>
  <conditionalFormatting sqref="R41">
    <cfRule type="expression" dxfId="437" priority="908">
      <formula>NOT(ISNUMBER($R$8))</formula>
    </cfRule>
    <cfRule type="expression" dxfId="436" priority="909">
      <formula>ISNUMBER($R$8)</formula>
    </cfRule>
  </conditionalFormatting>
  <conditionalFormatting sqref="S41">
    <cfRule type="expression" dxfId="435" priority="906">
      <formula>NOT(ISNUMBER($S$8))</formula>
    </cfRule>
    <cfRule type="expression" dxfId="434" priority="907">
      <formula>ISNUMBER($S$8)</formula>
    </cfRule>
  </conditionalFormatting>
  <conditionalFormatting sqref="T41">
    <cfRule type="expression" dxfId="433" priority="904">
      <formula>NOT(ISNUMBER($T$8))</formula>
    </cfRule>
    <cfRule type="expression" dxfId="432" priority="905">
      <formula>ISNUMBER($T$8)</formula>
    </cfRule>
  </conditionalFormatting>
  <conditionalFormatting sqref="U41">
    <cfRule type="expression" dxfId="431" priority="902">
      <formula>NOT(ISNUMBER($U$8))</formula>
    </cfRule>
    <cfRule type="expression" dxfId="430" priority="903">
      <formula>ISNUMBER($U$8)</formula>
    </cfRule>
  </conditionalFormatting>
  <conditionalFormatting sqref="V41">
    <cfRule type="expression" dxfId="429" priority="900">
      <formula>NOT(ISNUMBER($V$8))</formula>
    </cfRule>
    <cfRule type="expression" dxfId="428" priority="901">
      <formula>ISNUMBER($V$8)</formula>
    </cfRule>
  </conditionalFormatting>
  <conditionalFormatting sqref="W41">
    <cfRule type="expression" dxfId="427" priority="898">
      <formula>NOT(ISNUMBER($W$8))</formula>
    </cfRule>
    <cfRule type="expression" dxfId="426" priority="899">
      <formula>ISNUMBER($W$8)</formula>
    </cfRule>
  </conditionalFormatting>
  <conditionalFormatting sqref="X41">
    <cfRule type="expression" dxfId="425" priority="896">
      <formula>NOT(ISNUMBER($X$8))</formula>
    </cfRule>
    <cfRule type="expression" dxfId="424" priority="897">
      <formula>ISNUMBER($X$8)</formula>
    </cfRule>
  </conditionalFormatting>
  <conditionalFormatting sqref="Y41">
    <cfRule type="expression" dxfId="423" priority="894">
      <formula>NOT(ISNUMBER($Y$8))</formula>
    </cfRule>
    <cfRule type="expression" dxfId="422" priority="895">
      <formula>ISNUMBER($Y$8)</formula>
    </cfRule>
  </conditionalFormatting>
  <conditionalFormatting sqref="E44">
    <cfRule type="expression" dxfId="421" priority="892">
      <formula>NOT(ISNUMBER($E$8))</formula>
    </cfRule>
    <cfRule type="expression" dxfId="420" priority="893">
      <formula>ISNUMBER($E$8)</formula>
    </cfRule>
  </conditionalFormatting>
  <conditionalFormatting sqref="F44">
    <cfRule type="expression" dxfId="419" priority="890">
      <formula>NOT(ISNUMBER($F$8))</formula>
    </cfRule>
    <cfRule type="expression" dxfId="418" priority="891">
      <formula>ISNUMBER($F$8)</formula>
    </cfRule>
  </conditionalFormatting>
  <conditionalFormatting sqref="G44">
    <cfRule type="expression" dxfId="417" priority="888">
      <formula>NOT(ISNUMBER($G$8))</formula>
    </cfRule>
    <cfRule type="expression" dxfId="416" priority="889">
      <formula>ISNUMBER($G$8)</formula>
    </cfRule>
  </conditionalFormatting>
  <conditionalFormatting sqref="H44">
    <cfRule type="expression" dxfId="415" priority="886">
      <formula>NOT(ISNUMBER($H$8))</formula>
    </cfRule>
    <cfRule type="expression" dxfId="414" priority="887">
      <formula>ISNUMBER($H$8)</formula>
    </cfRule>
  </conditionalFormatting>
  <conditionalFormatting sqref="I44">
    <cfRule type="expression" dxfId="413" priority="884">
      <formula>NOT(ISNUMBER($I$8))</formula>
    </cfRule>
    <cfRule type="expression" dxfId="412" priority="885">
      <formula>ISNUMBER($I$8)</formula>
    </cfRule>
  </conditionalFormatting>
  <conditionalFormatting sqref="J44">
    <cfRule type="expression" dxfId="411" priority="882">
      <formula>NOT(ISNUMBER($J$8))</formula>
    </cfRule>
    <cfRule type="expression" dxfId="410" priority="883">
      <formula>ISNUMBER($J$8)</formula>
    </cfRule>
  </conditionalFormatting>
  <conditionalFormatting sqref="K44">
    <cfRule type="expression" dxfId="409" priority="880">
      <formula>NOT(ISNUMBER($K$8))</formula>
    </cfRule>
    <cfRule type="expression" dxfId="408" priority="881">
      <formula>ISNUMBER($K$8)</formula>
    </cfRule>
  </conditionalFormatting>
  <conditionalFormatting sqref="L44">
    <cfRule type="expression" dxfId="407" priority="878">
      <formula>NOT(ISNUMBER($L$8))</formula>
    </cfRule>
    <cfRule type="expression" dxfId="406" priority="879">
      <formula>ISNUMBER($L$8)</formula>
    </cfRule>
  </conditionalFormatting>
  <conditionalFormatting sqref="M44">
    <cfRule type="expression" dxfId="405" priority="876">
      <formula>NOT(ISNUMBER($M$8))</formula>
    </cfRule>
    <cfRule type="expression" dxfId="404" priority="877">
      <formula>ISNUMBER($M$8)</formula>
    </cfRule>
  </conditionalFormatting>
  <conditionalFormatting sqref="N44">
    <cfRule type="expression" dxfId="403" priority="874">
      <formula>NOT(ISNUMBER($N$8))</formula>
    </cfRule>
    <cfRule type="expression" dxfId="402" priority="875">
      <formula>ISNUMBER($N$8)</formula>
    </cfRule>
  </conditionalFormatting>
  <conditionalFormatting sqref="O44">
    <cfRule type="expression" dxfId="401" priority="872">
      <formula>NOT(ISNUMBER($O$8))</formula>
    </cfRule>
    <cfRule type="expression" dxfId="400" priority="873">
      <formula>ISNUMBER($O$8)</formula>
    </cfRule>
  </conditionalFormatting>
  <conditionalFormatting sqref="P44">
    <cfRule type="expression" dxfId="399" priority="870">
      <formula>NOT(ISNUMBER($P$8))</formula>
    </cfRule>
    <cfRule type="expression" dxfId="398" priority="871">
      <formula>ISNUMBER($P$8)</formula>
    </cfRule>
  </conditionalFormatting>
  <conditionalFormatting sqref="Q44">
    <cfRule type="expression" dxfId="397" priority="868">
      <formula>NOT(ISNUMBER($Q$8))</formula>
    </cfRule>
    <cfRule type="expression" dxfId="396" priority="869">
      <formula>ISNUMBER($Q$8)</formula>
    </cfRule>
  </conditionalFormatting>
  <conditionalFormatting sqref="R44">
    <cfRule type="expression" dxfId="395" priority="866">
      <formula>NOT(ISNUMBER($R$8))</formula>
    </cfRule>
    <cfRule type="expression" dxfId="394" priority="867">
      <formula>ISNUMBER($R$8)</formula>
    </cfRule>
  </conditionalFormatting>
  <conditionalFormatting sqref="S44">
    <cfRule type="expression" dxfId="393" priority="864">
      <formula>NOT(ISNUMBER($S$8))</formula>
    </cfRule>
    <cfRule type="expression" dxfId="392" priority="865">
      <formula>ISNUMBER($S$8)</formula>
    </cfRule>
  </conditionalFormatting>
  <conditionalFormatting sqref="T44">
    <cfRule type="expression" dxfId="391" priority="862">
      <formula>NOT(ISNUMBER($T$8))</formula>
    </cfRule>
    <cfRule type="expression" dxfId="390" priority="863">
      <formula>ISNUMBER($T$8)</formula>
    </cfRule>
  </conditionalFormatting>
  <conditionalFormatting sqref="U44">
    <cfRule type="expression" dxfId="389" priority="860">
      <formula>NOT(ISNUMBER($U$8))</formula>
    </cfRule>
    <cfRule type="expression" dxfId="388" priority="861">
      <formula>ISNUMBER($U$8)</formula>
    </cfRule>
  </conditionalFormatting>
  <conditionalFormatting sqref="V44">
    <cfRule type="expression" dxfId="387" priority="858">
      <formula>NOT(ISNUMBER($V$8))</formula>
    </cfRule>
    <cfRule type="expression" dxfId="386" priority="859">
      <formula>ISNUMBER($V$8)</formula>
    </cfRule>
  </conditionalFormatting>
  <conditionalFormatting sqref="W44">
    <cfRule type="expression" dxfId="385" priority="856">
      <formula>NOT(ISNUMBER($W$8))</formula>
    </cfRule>
    <cfRule type="expression" dxfId="384" priority="857">
      <formula>ISNUMBER($W$8)</formula>
    </cfRule>
  </conditionalFormatting>
  <conditionalFormatting sqref="X44">
    <cfRule type="expression" dxfId="383" priority="854">
      <formula>NOT(ISNUMBER($X$8))</formula>
    </cfRule>
    <cfRule type="expression" dxfId="382" priority="855">
      <formula>ISNUMBER($X$8)</formula>
    </cfRule>
  </conditionalFormatting>
  <conditionalFormatting sqref="Y44">
    <cfRule type="expression" dxfId="381" priority="852">
      <formula>NOT(ISNUMBER($Y$8))</formula>
    </cfRule>
    <cfRule type="expression" dxfId="380" priority="853">
      <formula>ISNUMBER($Y$8)</formula>
    </cfRule>
  </conditionalFormatting>
  <conditionalFormatting sqref="E47">
    <cfRule type="expression" dxfId="379" priority="850">
      <formula>NOT(ISNUMBER($E$8))</formula>
    </cfRule>
    <cfRule type="expression" dxfId="378" priority="851">
      <formula>ISNUMBER($E$8)</formula>
    </cfRule>
  </conditionalFormatting>
  <conditionalFormatting sqref="F47">
    <cfRule type="expression" dxfId="377" priority="848">
      <formula>NOT(ISNUMBER($F$8))</formula>
    </cfRule>
    <cfRule type="expression" dxfId="376" priority="849">
      <formula>ISNUMBER($F$8)</formula>
    </cfRule>
  </conditionalFormatting>
  <conditionalFormatting sqref="G47">
    <cfRule type="expression" dxfId="375" priority="846">
      <formula>NOT(ISNUMBER($G$8))</formula>
    </cfRule>
    <cfRule type="expression" dxfId="374" priority="847">
      <formula>ISNUMBER($G$8)</formula>
    </cfRule>
  </conditionalFormatting>
  <conditionalFormatting sqref="H47">
    <cfRule type="expression" dxfId="373" priority="844">
      <formula>NOT(ISNUMBER($H$8))</formula>
    </cfRule>
    <cfRule type="expression" dxfId="372" priority="845">
      <formula>ISNUMBER($H$8)</formula>
    </cfRule>
  </conditionalFormatting>
  <conditionalFormatting sqref="I47">
    <cfRule type="expression" dxfId="371" priority="842">
      <formula>NOT(ISNUMBER($I$8))</formula>
    </cfRule>
    <cfRule type="expression" dxfId="370" priority="843">
      <formula>ISNUMBER($I$8)</formula>
    </cfRule>
  </conditionalFormatting>
  <conditionalFormatting sqref="J47">
    <cfRule type="expression" dxfId="369" priority="840">
      <formula>NOT(ISNUMBER($J$8))</formula>
    </cfRule>
    <cfRule type="expression" dxfId="368" priority="841">
      <formula>ISNUMBER($J$8)</formula>
    </cfRule>
  </conditionalFormatting>
  <conditionalFormatting sqref="K47">
    <cfRule type="expression" dxfId="367" priority="838">
      <formula>NOT(ISNUMBER($K$8))</formula>
    </cfRule>
    <cfRule type="expression" dxfId="366" priority="839">
      <formula>ISNUMBER($K$8)</formula>
    </cfRule>
  </conditionalFormatting>
  <conditionalFormatting sqref="L47">
    <cfRule type="expression" dxfId="365" priority="836">
      <formula>NOT(ISNUMBER($L$8))</formula>
    </cfRule>
    <cfRule type="expression" dxfId="364" priority="837">
      <formula>ISNUMBER($L$8)</formula>
    </cfRule>
  </conditionalFormatting>
  <conditionalFormatting sqref="M47">
    <cfRule type="expression" dxfId="363" priority="834">
      <formula>NOT(ISNUMBER($M$8))</formula>
    </cfRule>
    <cfRule type="expression" dxfId="362" priority="835">
      <formula>ISNUMBER($M$8)</formula>
    </cfRule>
  </conditionalFormatting>
  <conditionalFormatting sqref="N47">
    <cfRule type="expression" dxfId="361" priority="832">
      <formula>NOT(ISNUMBER($N$8))</formula>
    </cfRule>
    <cfRule type="expression" dxfId="360" priority="833">
      <formula>ISNUMBER($N$8)</formula>
    </cfRule>
  </conditionalFormatting>
  <conditionalFormatting sqref="O47">
    <cfRule type="expression" dxfId="359" priority="830">
      <formula>NOT(ISNUMBER($O$8))</formula>
    </cfRule>
    <cfRule type="expression" dxfId="358" priority="831">
      <formula>ISNUMBER($O$8)</formula>
    </cfRule>
  </conditionalFormatting>
  <conditionalFormatting sqref="P47">
    <cfRule type="expression" dxfId="357" priority="828">
      <formula>NOT(ISNUMBER($P$8))</formula>
    </cfRule>
    <cfRule type="expression" dxfId="356" priority="829">
      <formula>ISNUMBER($P$8)</formula>
    </cfRule>
  </conditionalFormatting>
  <conditionalFormatting sqref="Q47">
    <cfRule type="expression" dxfId="355" priority="826">
      <formula>NOT(ISNUMBER($Q$8))</formula>
    </cfRule>
    <cfRule type="expression" dxfId="354" priority="827">
      <formula>ISNUMBER($Q$8)</formula>
    </cfRule>
  </conditionalFormatting>
  <conditionalFormatting sqref="R47">
    <cfRule type="expression" dxfId="353" priority="824">
      <formula>NOT(ISNUMBER($R$8))</formula>
    </cfRule>
    <cfRule type="expression" dxfId="352" priority="825">
      <formula>ISNUMBER($R$8)</formula>
    </cfRule>
  </conditionalFormatting>
  <conditionalFormatting sqref="S47">
    <cfRule type="expression" dxfId="351" priority="822">
      <formula>NOT(ISNUMBER($S$8))</formula>
    </cfRule>
    <cfRule type="expression" dxfId="350" priority="823">
      <formula>ISNUMBER($S$8)</formula>
    </cfRule>
  </conditionalFormatting>
  <conditionalFormatting sqref="T47">
    <cfRule type="expression" dxfId="349" priority="820">
      <formula>NOT(ISNUMBER($T$8))</formula>
    </cfRule>
    <cfRule type="expression" dxfId="348" priority="821">
      <formula>ISNUMBER($T$8)</formula>
    </cfRule>
  </conditionalFormatting>
  <conditionalFormatting sqref="U47">
    <cfRule type="expression" dxfId="347" priority="818">
      <formula>NOT(ISNUMBER($U$8))</formula>
    </cfRule>
    <cfRule type="expression" dxfId="346" priority="819">
      <formula>ISNUMBER($U$8)</formula>
    </cfRule>
  </conditionalFormatting>
  <conditionalFormatting sqref="V47">
    <cfRule type="expression" dxfId="345" priority="816">
      <formula>NOT(ISNUMBER($V$8))</formula>
    </cfRule>
    <cfRule type="expression" dxfId="344" priority="817">
      <formula>ISNUMBER($V$8)</formula>
    </cfRule>
  </conditionalFormatting>
  <conditionalFormatting sqref="W47">
    <cfRule type="expression" dxfId="343" priority="814">
      <formula>NOT(ISNUMBER($W$8))</formula>
    </cfRule>
    <cfRule type="expression" dxfId="342" priority="815">
      <formula>ISNUMBER($W$8)</formula>
    </cfRule>
  </conditionalFormatting>
  <conditionalFormatting sqref="X47">
    <cfRule type="expression" dxfId="341" priority="812">
      <formula>NOT(ISNUMBER($X$8))</formula>
    </cfRule>
    <cfRule type="expression" dxfId="340" priority="813">
      <formula>ISNUMBER($X$8)</formula>
    </cfRule>
  </conditionalFormatting>
  <conditionalFormatting sqref="Y47">
    <cfRule type="expression" dxfId="339" priority="810">
      <formula>NOT(ISNUMBER($Y$8))</formula>
    </cfRule>
    <cfRule type="expression" dxfId="338" priority="811">
      <formula>ISNUMBER($Y$8)</formula>
    </cfRule>
  </conditionalFormatting>
  <conditionalFormatting sqref="X26">
    <cfRule type="expression" dxfId="337" priority="808">
      <formula>NOT(ISNUMBER($X$8))</formula>
    </cfRule>
    <cfRule type="expression" dxfId="336" priority="809">
      <formula>ISNUMBER($X$8)</formula>
    </cfRule>
  </conditionalFormatting>
  <conditionalFormatting sqref="Y26">
    <cfRule type="expression" dxfId="335" priority="806">
      <formula>NOT(ISNUMBER($Y$8))</formula>
    </cfRule>
    <cfRule type="expression" dxfId="334" priority="807">
      <formula>ISNUMBER($Y$8)</formula>
    </cfRule>
  </conditionalFormatting>
  <conditionalFormatting sqref="E7">
    <cfRule type="expression" dxfId="333" priority="1235">
      <formula>NOT(ISNUMBER(E$8))</formula>
    </cfRule>
  </conditionalFormatting>
  <conditionalFormatting sqref="F7">
    <cfRule type="expression" dxfId="332" priority="643">
      <formula>NOT(ISNUMBER(F$7))</formula>
    </cfRule>
  </conditionalFormatting>
  <conditionalFormatting sqref="G7">
    <cfRule type="expression" dxfId="331" priority="601">
      <formula>NOT(ISNUMBER(G$7))</formula>
    </cfRule>
  </conditionalFormatting>
  <conditionalFormatting sqref="H7">
    <cfRule type="expression" dxfId="330" priority="599">
      <formula>NOT(ISNUMBER(H$7))</formula>
    </cfRule>
  </conditionalFormatting>
  <conditionalFormatting sqref="I7">
    <cfRule type="expression" dxfId="329" priority="597">
      <formula>NOT(ISNUMBER(I$7))</formula>
    </cfRule>
  </conditionalFormatting>
  <conditionalFormatting sqref="J7">
    <cfRule type="expression" dxfId="328" priority="595">
      <formula>NOT(ISNUMBER(J$7))</formula>
    </cfRule>
  </conditionalFormatting>
  <conditionalFormatting sqref="K7">
    <cfRule type="expression" dxfId="327" priority="593">
      <formula>NOT(ISNUMBER(K$7))</formula>
    </cfRule>
  </conditionalFormatting>
  <conditionalFormatting sqref="L7">
    <cfRule type="expression" dxfId="326" priority="591">
      <formula>NOT(ISNUMBER(L$7))</formula>
    </cfRule>
  </conditionalFormatting>
  <conditionalFormatting sqref="M7">
    <cfRule type="expression" dxfId="325" priority="589">
      <formula>NOT(ISNUMBER(M$7))</formula>
    </cfRule>
  </conditionalFormatting>
  <conditionalFormatting sqref="N7">
    <cfRule type="expression" dxfId="324" priority="587">
      <formula>NOT(ISNUMBER(N$7))</formula>
    </cfRule>
  </conditionalFormatting>
  <conditionalFormatting sqref="O7">
    <cfRule type="expression" dxfId="323" priority="585">
      <formula>NOT(ISNUMBER(O$7))</formula>
    </cfRule>
  </conditionalFormatting>
  <conditionalFormatting sqref="P7">
    <cfRule type="expression" dxfId="322" priority="583">
      <formula>NOT(ISNUMBER(P$7))</formula>
    </cfRule>
  </conditionalFormatting>
  <conditionalFormatting sqref="Q7">
    <cfRule type="expression" dxfId="321" priority="581">
      <formula>NOT(ISNUMBER(Q$7))</formula>
    </cfRule>
  </conditionalFormatting>
  <conditionalFormatting sqref="R7">
    <cfRule type="expression" dxfId="320" priority="579">
      <formula>NOT(ISNUMBER(R$7))</formula>
    </cfRule>
  </conditionalFormatting>
  <conditionalFormatting sqref="S7">
    <cfRule type="expression" dxfId="319" priority="577">
      <formula>NOT(ISNUMBER(S$7))</formula>
    </cfRule>
  </conditionalFormatting>
  <conditionalFormatting sqref="T7">
    <cfRule type="expression" dxfId="318" priority="575">
      <formula>NOT(ISNUMBER(T$7))</formula>
    </cfRule>
  </conditionalFormatting>
  <conditionalFormatting sqref="U7">
    <cfRule type="expression" dxfId="317" priority="573">
      <formula>NOT(ISNUMBER(U$7))</formula>
    </cfRule>
  </conditionalFormatting>
  <conditionalFormatting sqref="V7">
    <cfRule type="expression" dxfId="316" priority="571">
      <formula>NOT(ISNUMBER(V$7))</formula>
    </cfRule>
  </conditionalFormatting>
  <conditionalFormatting sqref="W7">
    <cfRule type="expression" dxfId="315" priority="569">
      <formula>NOT(ISNUMBER(W$7))</formula>
    </cfRule>
  </conditionalFormatting>
  <conditionalFormatting sqref="X7">
    <cfRule type="expression" dxfId="314" priority="567">
      <formula>NOT(ISNUMBER(X$7))</formula>
    </cfRule>
  </conditionalFormatting>
  <conditionalFormatting sqref="Y7">
    <cfRule type="expression" dxfId="313" priority="565">
      <formula>NOT(ISNUMBER(Y$7))</formula>
    </cfRule>
  </conditionalFormatting>
  <conditionalFormatting sqref="E8">
    <cfRule type="expression" dxfId="312" priority="208">
      <formula>NOT(ISNUMBER(E$7))</formula>
    </cfRule>
    <cfRule type="expression" dxfId="311" priority="563">
      <formula>E$8&lt;0</formula>
    </cfRule>
    <cfRule type="expression" dxfId="310" priority="564">
      <formula>E$8&gt;=0</formula>
    </cfRule>
  </conditionalFormatting>
  <conditionalFormatting sqref="E6">
    <cfRule type="expression" dxfId="309" priority="331">
      <formula>NOT(ISNUMBER(E$7))</formula>
    </cfRule>
    <cfRule type="expression" dxfId="308" priority="332">
      <formula>ISNUMBER(E$7)</formula>
    </cfRule>
  </conditionalFormatting>
  <conditionalFormatting sqref="F6">
    <cfRule type="expression" dxfId="307" priority="289">
      <formula>NOT(ISNUMBER(F$7))</formula>
    </cfRule>
    <cfRule type="expression" dxfId="306" priority="290">
      <formula>ISNUMBER(F$7)</formula>
    </cfRule>
  </conditionalFormatting>
  <conditionalFormatting sqref="G6">
    <cfRule type="expression" dxfId="305" priority="287">
      <formula>NOT(ISNUMBER(G$7))</formula>
    </cfRule>
    <cfRule type="expression" dxfId="304" priority="288">
      <formula>ISNUMBER(G$7)</formula>
    </cfRule>
  </conditionalFormatting>
  <conditionalFormatting sqref="H6">
    <cfRule type="expression" dxfId="303" priority="285">
      <formula>NOT(ISNUMBER(H$7))</formula>
    </cfRule>
    <cfRule type="expression" dxfId="302" priority="286">
      <formula>ISNUMBER(H$7)</formula>
    </cfRule>
  </conditionalFormatting>
  <conditionalFormatting sqref="I6">
    <cfRule type="expression" dxfId="301" priority="283">
      <formula>NOT(ISNUMBER(I$7))</formula>
    </cfRule>
    <cfRule type="expression" dxfId="300" priority="284">
      <formula>ISNUMBER(I$7)</formula>
    </cfRule>
  </conditionalFormatting>
  <conditionalFormatting sqref="J6">
    <cfRule type="expression" dxfId="299" priority="281">
      <formula>NOT(ISNUMBER(J$7))</formula>
    </cfRule>
    <cfRule type="expression" dxfId="298" priority="282">
      <formula>ISNUMBER(J$7)</formula>
    </cfRule>
  </conditionalFormatting>
  <conditionalFormatting sqref="K6">
    <cfRule type="expression" dxfId="297" priority="279">
      <formula>NOT(ISNUMBER(K$7))</formula>
    </cfRule>
    <cfRule type="expression" dxfId="296" priority="280">
      <formula>ISNUMBER(K$7)</formula>
    </cfRule>
  </conditionalFormatting>
  <conditionalFormatting sqref="L6">
    <cfRule type="expression" dxfId="295" priority="277">
      <formula>NOT(ISNUMBER(L$7))</formula>
    </cfRule>
    <cfRule type="expression" dxfId="294" priority="278">
      <formula>ISNUMBER(L$7)</formula>
    </cfRule>
  </conditionalFormatting>
  <conditionalFormatting sqref="M6">
    <cfRule type="expression" dxfId="293" priority="275">
      <formula>NOT(ISNUMBER(M$7))</formula>
    </cfRule>
    <cfRule type="expression" dxfId="292" priority="276">
      <formula>ISNUMBER(M$7)</formula>
    </cfRule>
  </conditionalFormatting>
  <conditionalFormatting sqref="N6">
    <cfRule type="expression" dxfId="291" priority="273">
      <formula>NOT(ISNUMBER(N$7))</formula>
    </cfRule>
    <cfRule type="expression" dxfId="290" priority="274">
      <formula>ISNUMBER(N$7)</formula>
    </cfRule>
  </conditionalFormatting>
  <conditionalFormatting sqref="O6">
    <cfRule type="expression" dxfId="289" priority="271">
      <formula>NOT(ISNUMBER(O$7))</formula>
    </cfRule>
    <cfRule type="expression" dxfId="288" priority="272">
      <formula>ISNUMBER(O$7)</formula>
    </cfRule>
  </conditionalFormatting>
  <conditionalFormatting sqref="P6">
    <cfRule type="expression" dxfId="287" priority="269">
      <formula>NOT(ISNUMBER(P$7))</formula>
    </cfRule>
    <cfRule type="expression" dxfId="286" priority="270">
      <formula>ISNUMBER(P$7)</formula>
    </cfRule>
  </conditionalFormatting>
  <conditionalFormatting sqref="Q6">
    <cfRule type="expression" dxfId="285" priority="267">
      <formula>NOT(ISNUMBER(Q$7))</formula>
    </cfRule>
    <cfRule type="expression" dxfId="284" priority="268">
      <formula>ISNUMBER(Q$7)</formula>
    </cfRule>
  </conditionalFormatting>
  <conditionalFormatting sqref="R6">
    <cfRule type="expression" dxfId="283" priority="265">
      <formula>NOT(ISNUMBER(R$7))</formula>
    </cfRule>
    <cfRule type="expression" dxfId="282" priority="266">
      <formula>ISNUMBER(R$7)</formula>
    </cfRule>
  </conditionalFormatting>
  <conditionalFormatting sqref="S6">
    <cfRule type="expression" dxfId="281" priority="263">
      <formula>NOT(ISNUMBER(S$7))</formula>
    </cfRule>
    <cfRule type="expression" dxfId="280" priority="264">
      <formula>ISNUMBER(S$7)</formula>
    </cfRule>
  </conditionalFormatting>
  <conditionalFormatting sqref="T6">
    <cfRule type="expression" dxfId="279" priority="261">
      <formula>NOT(ISNUMBER(T$7))</formula>
    </cfRule>
    <cfRule type="expression" dxfId="278" priority="262">
      <formula>ISNUMBER(T$7)</formula>
    </cfRule>
  </conditionalFormatting>
  <conditionalFormatting sqref="U6">
    <cfRule type="expression" dxfId="277" priority="259">
      <formula>NOT(ISNUMBER(U$7))</formula>
    </cfRule>
    <cfRule type="expression" dxfId="276" priority="260">
      <formula>ISNUMBER(U$7)</formula>
    </cfRule>
  </conditionalFormatting>
  <conditionalFormatting sqref="V6">
    <cfRule type="expression" dxfId="275" priority="257">
      <formula>NOT(ISNUMBER(V$7))</formula>
    </cfRule>
    <cfRule type="expression" dxfId="274" priority="258">
      <formula>ISNUMBER(V$7)</formula>
    </cfRule>
  </conditionalFormatting>
  <conditionalFormatting sqref="W6">
    <cfRule type="expression" dxfId="273" priority="255">
      <formula>NOT(ISNUMBER(W$7))</formula>
    </cfRule>
    <cfRule type="expression" dxfId="272" priority="256">
      <formula>ISNUMBER(W$7)</formula>
    </cfRule>
  </conditionalFormatting>
  <conditionalFormatting sqref="X6">
    <cfRule type="expression" dxfId="271" priority="253">
      <formula>NOT(ISNUMBER(X$7))</formula>
    </cfRule>
    <cfRule type="expression" dxfId="270" priority="254">
      <formula>ISNUMBER(X$7)</formula>
    </cfRule>
  </conditionalFormatting>
  <conditionalFormatting sqref="Y6">
    <cfRule type="expression" dxfId="269" priority="251">
      <formula>NOT(ISNUMBER(Y$7))</formula>
    </cfRule>
    <cfRule type="expression" dxfId="268" priority="252">
      <formula>ISNUMBER(Y$7)</formula>
    </cfRule>
  </conditionalFormatting>
  <conditionalFormatting sqref="F9">
    <cfRule type="expression" dxfId="267" priority="249">
      <formula>NOT(ISNUMBER(F$8))</formula>
    </cfRule>
    <cfRule type="expression" dxfId="266" priority="250">
      <formula>ISNUMBER(F$8)</formula>
    </cfRule>
  </conditionalFormatting>
  <conditionalFormatting sqref="G9">
    <cfRule type="expression" dxfId="265" priority="247">
      <formula>NOT(ISNUMBER(G$8))</formula>
    </cfRule>
    <cfRule type="expression" dxfId="264" priority="248">
      <formula>ISNUMBER(G$8)</formula>
    </cfRule>
  </conditionalFormatting>
  <conditionalFormatting sqref="H9">
    <cfRule type="expression" dxfId="263" priority="245">
      <formula>NOT(ISNUMBER(H$8))</formula>
    </cfRule>
    <cfRule type="expression" dxfId="262" priority="246">
      <formula>ISNUMBER(H$8)</formula>
    </cfRule>
  </conditionalFormatting>
  <conditionalFormatting sqref="I9">
    <cfRule type="expression" dxfId="261" priority="243">
      <formula>NOT(ISNUMBER(I$8))</formula>
    </cfRule>
    <cfRule type="expression" dxfId="260" priority="244">
      <formula>ISNUMBER(I$8)</formula>
    </cfRule>
  </conditionalFormatting>
  <conditionalFormatting sqref="J9">
    <cfRule type="expression" dxfId="259" priority="241">
      <formula>NOT(ISNUMBER(J$8))</formula>
    </cfRule>
    <cfRule type="expression" dxfId="258" priority="242">
      <formula>ISNUMBER(J$8)</formula>
    </cfRule>
  </conditionalFormatting>
  <conditionalFormatting sqref="K9">
    <cfRule type="expression" dxfId="257" priority="239">
      <formula>NOT(ISNUMBER(K$8))</formula>
    </cfRule>
    <cfRule type="expression" dxfId="256" priority="240">
      <formula>ISNUMBER(K$8)</formula>
    </cfRule>
  </conditionalFormatting>
  <conditionalFormatting sqref="L9">
    <cfRule type="expression" dxfId="255" priority="237">
      <formula>NOT(ISNUMBER(L$8))</formula>
    </cfRule>
    <cfRule type="expression" dxfId="254" priority="238">
      <formula>ISNUMBER(L$8)</formula>
    </cfRule>
  </conditionalFormatting>
  <conditionalFormatting sqref="M9">
    <cfRule type="expression" dxfId="253" priority="235">
      <formula>NOT(ISNUMBER(M$8))</formula>
    </cfRule>
    <cfRule type="expression" dxfId="252" priority="236">
      <formula>ISNUMBER(M$8)</formula>
    </cfRule>
  </conditionalFormatting>
  <conditionalFormatting sqref="N9">
    <cfRule type="expression" dxfId="251" priority="233">
      <formula>NOT(ISNUMBER(N$8))</formula>
    </cfRule>
    <cfRule type="expression" dxfId="250" priority="234">
      <formula>ISNUMBER(N$8)</formula>
    </cfRule>
  </conditionalFormatting>
  <conditionalFormatting sqref="O9">
    <cfRule type="expression" dxfId="249" priority="231">
      <formula>NOT(ISNUMBER(O$8))</formula>
    </cfRule>
    <cfRule type="expression" dxfId="248" priority="232">
      <formula>ISNUMBER(O$8)</formula>
    </cfRule>
  </conditionalFormatting>
  <conditionalFormatting sqref="P9">
    <cfRule type="expression" dxfId="247" priority="229">
      <formula>NOT(ISNUMBER(P$8))</formula>
    </cfRule>
    <cfRule type="expression" dxfId="246" priority="230">
      <formula>ISNUMBER(P$8)</formula>
    </cfRule>
  </conditionalFormatting>
  <conditionalFormatting sqref="Q9">
    <cfRule type="expression" dxfId="245" priority="227">
      <formula>NOT(ISNUMBER(Q$8))</formula>
    </cfRule>
    <cfRule type="expression" dxfId="244" priority="228">
      <formula>ISNUMBER(Q$8)</formula>
    </cfRule>
  </conditionalFormatting>
  <conditionalFormatting sqref="R9">
    <cfRule type="expression" dxfId="243" priority="225">
      <formula>NOT(ISNUMBER(R$8))</formula>
    </cfRule>
    <cfRule type="expression" dxfId="242" priority="226">
      <formula>ISNUMBER(R$8)</formula>
    </cfRule>
  </conditionalFormatting>
  <conditionalFormatting sqref="S9">
    <cfRule type="expression" dxfId="241" priority="221">
      <formula>NOT(ISNUMBER(S$8))</formula>
    </cfRule>
    <cfRule type="expression" dxfId="240" priority="222">
      <formula>ISNUMBER(S$8)</formula>
    </cfRule>
  </conditionalFormatting>
  <conditionalFormatting sqref="T9">
    <cfRule type="expression" dxfId="239" priority="219">
      <formula>NOT(ISNUMBER(T$8))</formula>
    </cfRule>
    <cfRule type="expression" dxfId="238" priority="220">
      <formula>ISNUMBER(T$8)</formula>
    </cfRule>
  </conditionalFormatting>
  <conditionalFormatting sqref="U9">
    <cfRule type="expression" dxfId="237" priority="217">
      <formula>NOT(ISNUMBER(U$8))</formula>
    </cfRule>
    <cfRule type="expression" dxfId="236" priority="218">
      <formula>ISNUMBER(U$8)</formula>
    </cfRule>
  </conditionalFormatting>
  <conditionalFormatting sqref="V9">
    <cfRule type="expression" dxfId="235" priority="215">
      <formula>NOT(ISNUMBER(V$8))</formula>
    </cfRule>
    <cfRule type="expression" dxfId="234" priority="216">
      <formula>ISNUMBER(V$8)</formula>
    </cfRule>
  </conditionalFormatting>
  <conditionalFormatting sqref="W9">
    <cfRule type="expression" dxfId="233" priority="213">
      <formula>NOT(ISNUMBER(W$8))</formula>
    </cfRule>
    <cfRule type="expression" dxfId="232" priority="214">
      <formula>ISNUMBER(W$8)</formula>
    </cfRule>
  </conditionalFormatting>
  <conditionalFormatting sqref="X9">
    <cfRule type="expression" dxfId="231" priority="211">
      <formula>NOT(ISNUMBER(X$8))</formula>
    </cfRule>
    <cfRule type="expression" dxfId="230" priority="212">
      <formula>ISNUMBER(X$8)</formula>
    </cfRule>
  </conditionalFormatting>
  <conditionalFormatting sqref="Y9">
    <cfRule type="expression" dxfId="229" priority="209">
      <formula>NOT(ISNUMBER(Y$8))</formula>
    </cfRule>
    <cfRule type="expression" dxfId="228" priority="210">
      <formula>ISNUMBER(Y$8)</formula>
    </cfRule>
  </conditionalFormatting>
  <conditionalFormatting sqref="F8">
    <cfRule type="expression" dxfId="227" priority="205">
      <formula>NOT(ISNUMBER(F$7))</formula>
    </cfRule>
    <cfRule type="expression" dxfId="226" priority="206">
      <formula>F$8&lt;0</formula>
    </cfRule>
    <cfRule type="expression" dxfId="225" priority="207">
      <formula>F$8&gt;=0</formula>
    </cfRule>
  </conditionalFormatting>
  <conditionalFormatting sqref="G8">
    <cfRule type="expression" dxfId="224" priority="202">
      <formula>NOT(ISNUMBER(G$7))</formula>
    </cfRule>
    <cfRule type="expression" dxfId="223" priority="203">
      <formula>G$8&lt;0</formula>
    </cfRule>
    <cfRule type="expression" dxfId="222" priority="204">
      <formula>G$8&gt;=0</formula>
    </cfRule>
  </conditionalFormatting>
  <conditionalFormatting sqref="H8">
    <cfRule type="expression" dxfId="221" priority="199">
      <formula>NOT(ISNUMBER(H$7))</formula>
    </cfRule>
    <cfRule type="expression" dxfId="220" priority="200">
      <formula>H$8&lt;0</formula>
    </cfRule>
    <cfRule type="expression" dxfId="219" priority="201">
      <formula>H$8&gt;=0</formula>
    </cfRule>
  </conditionalFormatting>
  <conditionalFormatting sqref="I8">
    <cfRule type="expression" dxfId="218" priority="196">
      <formula>NOT(ISNUMBER(I$7))</formula>
    </cfRule>
    <cfRule type="expression" dxfId="217" priority="197">
      <formula>I$8&lt;0</formula>
    </cfRule>
    <cfRule type="expression" dxfId="216" priority="198">
      <formula>I$8&gt;=0</formula>
    </cfRule>
  </conditionalFormatting>
  <conditionalFormatting sqref="J8">
    <cfRule type="expression" dxfId="215" priority="193">
      <formula>NOT(ISNUMBER(J$7))</formula>
    </cfRule>
    <cfRule type="expression" dxfId="214" priority="194">
      <formula>J$8&lt;0</formula>
    </cfRule>
    <cfRule type="expression" dxfId="213" priority="195">
      <formula>J$8&gt;=0</formula>
    </cfRule>
  </conditionalFormatting>
  <conditionalFormatting sqref="K8">
    <cfRule type="expression" dxfId="212" priority="190">
      <formula>NOT(ISNUMBER(K$7))</formula>
    </cfRule>
    <cfRule type="expression" dxfId="211" priority="191">
      <formula>K$8&lt;0</formula>
    </cfRule>
    <cfRule type="expression" dxfId="210" priority="192">
      <formula>K$8&gt;=0</formula>
    </cfRule>
  </conditionalFormatting>
  <conditionalFormatting sqref="L8">
    <cfRule type="expression" dxfId="209" priority="187">
      <formula>NOT(ISNUMBER(L$7))</formula>
    </cfRule>
    <cfRule type="expression" dxfId="208" priority="188">
      <formula>L$8&lt;0</formula>
    </cfRule>
    <cfRule type="expression" dxfId="207" priority="189">
      <formula>L$8&gt;=0</formula>
    </cfRule>
  </conditionalFormatting>
  <conditionalFormatting sqref="M8">
    <cfRule type="expression" dxfId="206" priority="184">
      <formula>NOT(ISNUMBER(M$7))</formula>
    </cfRule>
    <cfRule type="expression" dxfId="205" priority="185">
      <formula>M$8&lt;0</formula>
    </cfRule>
    <cfRule type="expression" dxfId="204" priority="186">
      <formula>M$8&gt;=0</formula>
    </cfRule>
  </conditionalFormatting>
  <conditionalFormatting sqref="N8">
    <cfRule type="expression" dxfId="203" priority="181">
      <formula>NOT(ISNUMBER(N$7))</formula>
    </cfRule>
    <cfRule type="expression" dxfId="202" priority="182">
      <formula>N$8&lt;0</formula>
    </cfRule>
    <cfRule type="expression" dxfId="201" priority="183">
      <formula>N$8&gt;=0</formula>
    </cfRule>
  </conditionalFormatting>
  <conditionalFormatting sqref="O8">
    <cfRule type="expression" dxfId="200" priority="178">
      <formula>NOT(ISNUMBER(O$7))</formula>
    </cfRule>
    <cfRule type="expression" dxfId="199" priority="179">
      <formula>O$8&lt;0</formula>
    </cfRule>
    <cfRule type="expression" dxfId="198" priority="180">
      <formula>O$8&gt;=0</formula>
    </cfRule>
  </conditionalFormatting>
  <conditionalFormatting sqref="P8">
    <cfRule type="expression" dxfId="197" priority="175">
      <formula>NOT(ISNUMBER(P$7))</formula>
    </cfRule>
    <cfRule type="expression" dxfId="196" priority="176">
      <formula>P$8&lt;0</formula>
    </cfRule>
    <cfRule type="expression" dxfId="195" priority="177">
      <formula>P$8&gt;=0</formula>
    </cfRule>
  </conditionalFormatting>
  <conditionalFormatting sqref="Q8">
    <cfRule type="expression" dxfId="194" priority="172">
      <formula>NOT(ISNUMBER(Q$7))</formula>
    </cfRule>
    <cfRule type="expression" dxfId="193" priority="173">
      <formula>Q$8&lt;0</formula>
    </cfRule>
    <cfRule type="expression" dxfId="192" priority="174">
      <formula>Q$8&gt;=0</formula>
    </cfRule>
  </conditionalFormatting>
  <conditionalFormatting sqref="R8">
    <cfRule type="expression" dxfId="191" priority="169">
      <formula>NOT(ISNUMBER(R$7))</formula>
    </cfRule>
    <cfRule type="expression" dxfId="190" priority="170">
      <formula>R$8&lt;0</formula>
    </cfRule>
    <cfRule type="expression" dxfId="189" priority="171">
      <formula>R$8&gt;=0</formula>
    </cfRule>
  </conditionalFormatting>
  <conditionalFormatting sqref="S8">
    <cfRule type="expression" dxfId="188" priority="166">
      <formula>NOT(ISNUMBER(S$7))</formula>
    </cfRule>
    <cfRule type="expression" dxfId="187" priority="167">
      <formula>S$8&lt;0</formula>
    </cfRule>
    <cfRule type="expression" dxfId="186" priority="168">
      <formula>S$8&gt;=0</formula>
    </cfRule>
  </conditionalFormatting>
  <conditionalFormatting sqref="T8">
    <cfRule type="expression" dxfId="185" priority="163">
      <formula>NOT(ISNUMBER(T$7))</formula>
    </cfRule>
    <cfRule type="expression" dxfId="184" priority="164">
      <formula>T$8&lt;0</formula>
    </cfRule>
    <cfRule type="expression" dxfId="183" priority="165">
      <formula>T$8&gt;=0</formula>
    </cfRule>
  </conditionalFormatting>
  <conditionalFormatting sqref="U8">
    <cfRule type="expression" dxfId="182" priority="160">
      <formula>NOT(ISNUMBER(U$7))</formula>
    </cfRule>
    <cfRule type="expression" dxfId="181" priority="161">
      <formula>U$8&lt;0</formula>
    </cfRule>
    <cfRule type="expression" dxfId="180" priority="162">
      <formula>U$8&gt;=0</formula>
    </cfRule>
  </conditionalFormatting>
  <conditionalFormatting sqref="V8">
    <cfRule type="expression" dxfId="179" priority="157">
      <formula>NOT(ISNUMBER(V$7))</formula>
    </cfRule>
    <cfRule type="expression" dxfId="178" priority="158">
      <formula>V$8&lt;0</formula>
    </cfRule>
    <cfRule type="expression" dxfId="177" priority="159">
      <formula>V$8&gt;=0</formula>
    </cfRule>
  </conditionalFormatting>
  <conditionalFormatting sqref="W8">
    <cfRule type="expression" dxfId="176" priority="154">
      <formula>NOT(ISNUMBER(W$7))</formula>
    </cfRule>
    <cfRule type="expression" dxfId="175" priority="155">
      <formula>W$8&lt;0</formula>
    </cfRule>
    <cfRule type="expression" dxfId="174" priority="156">
      <formula>W$8&gt;=0</formula>
    </cfRule>
  </conditionalFormatting>
  <conditionalFormatting sqref="X8">
    <cfRule type="expression" dxfId="173" priority="151">
      <formula>NOT(ISNUMBER(X$7))</formula>
    </cfRule>
    <cfRule type="expression" dxfId="172" priority="152">
      <formula>X$8&lt;0</formula>
    </cfRule>
    <cfRule type="expression" dxfId="171" priority="153">
      <formula>X$8&gt;=0</formula>
    </cfRule>
  </conditionalFormatting>
  <conditionalFormatting sqref="Y8">
    <cfRule type="expression" dxfId="170" priority="148">
      <formula>NOT(ISNUMBER(Y$7))</formula>
    </cfRule>
    <cfRule type="expression" dxfId="169" priority="149">
      <formula>Y$8&lt;0</formula>
    </cfRule>
    <cfRule type="expression" dxfId="168" priority="150">
      <formula>Y$8&gt;=0</formula>
    </cfRule>
  </conditionalFormatting>
  <conditionalFormatting sqref="E51">
    <cfRule type="expression" dxfId="167" priority="146">
      <formula>NOT(ISNUMBER(E$8))</formula>
    </cfRule>
  </conditionalFormatting>
  <conditionalFormatting sqref="F51">
    <cfRule type="expression" dxfId="166" priority="144">
      <formula>NOT(ISNUMBER(F$7))</formula>
    </cfRule>
  </conditionalFormatting>
  <conditionalFormatting sqref="G51">
    <cfRule type="expression" dxfId="165" priority="142">
      <formula>NOT(ISNUMBER(G$7))</formula>
    </cfRule>
  </conditionalFormatting>
  <conditionalFormatting sqref="H51">
    <cfRule type="expression" dxfId="164" priority="140">
      <formula>NOT(ISNUMBER(H$7))</formula>
    </cfRule>
  </conditionalFormatting>
  <conditionalFormatting sqref="I51">
    <cfRule type="expression" dxfId="163" priority="138">
      <formula>NOT(ISNUMBER(I$7))</formula>
    </cfRule>
  </conditionalFormatting>
  <conditionalFormatting sqref="J51">
    <cfRule type="expression" dxfId="162" priority="136">
      <formula>NOT(ISNUMBER(J$7))</formula>
    </cfRule>
  </conditionalFormatting>
  <conditionalFormatting sqref="K51">
    <cfRule type="expression" dxfId="161" priority="134">
      <formula>NOT(ISNUMBER(K$7))</formula>
    </cfRule>
  </conditionalFormatting>
  <conditionalFormatting sqref="L51">
    <cfRule type="expression" dxfId="160" priority="132">
      <formula>NOT(ISNUMBER(L$7))</formula>
    </cfRule>
  </conditionalFormatting>
  <conditionalFormatting sqref="M51">
    <cfRule type="expression" dxfId="159" priority="130">
      <formula>NOT(ISNUMBER(M$7))</formula>
    </cfRule>
  </conditionalFormatting>
  <conditionalFormatting sqref="N51">
    <cfRule type="expression" dxfId="158" priority="128">
      <formula>NOT(ISNUMBER(N$7))</formula>
    </cfRule>
  </conditionalFormatting>
  <conditionalFormatting sqref="O51">
    <cfRule type="expression" dxfId="157" priority="126">
      <formula>NOT(ISNUMBER(O$7))</formula>
    </cfRule>
  </conditionalFormatting>
  <conditionalFormatting sqref="P51">
    <cfRule type="expression" dxfId="156" priority="124">
      <formula>NOT(ISNUMBER(P$7))</formula>
    </cfRule>
  </conditionalFormatting>
  <conditionalFormatting sqref="Q51">
    <cfRule type="expression" dxfId="155" priority="122">
      <formula>NOT(ISNUMBER(Q$7))</formula>
    </cfRule>
  </conditionalFormatting>
  <conditionalFormatting sqref="R51">
    <cfRule type="expression" dxfId="154" priority="120">
      <formula>NOT(ISNUMBER(R$7))</formula>
    </cfRule>
  </conditionalFormatting>
  <conditionalFormatting sqref="S51">
    <cfRule type="expression" dxfId="153" priority="118">
      <formula>NOT(ISNUMBER(S$7))</formula>
    </cfRule>
  </conditionalFormatting>
  <conditionalFormatting sqref="T51">
    <cfRule type="expression" dxfId="152" priority="116">
      <formula>NOT(ISNUMBER(T$7))</formula>
    </cfRule>
  </conditionalFormatting>
  <conditionalFormatting sqref="U51">
    <cfRule type="expression" dxfId="151" priority="114">
      <formula>NOT(ISNUMBER(U$7))</formula>
    </cfRule>
  </conditionalFormatting>
  <conditionalFormatting sqref="V51">
    <cfRule type="expression" dxfId="150" priority="112">
      <formula>NOT(ISNUMBER(V$7))</formula>
    </cfRule>
  </conditionalFormatting>
  <conditionalFormatting sqref="W51">
    <cfRule type="expression" dxfId="149" priority="110">
      <formula>NOT(ISNUMBER(W$7))</formula>
    </cfRule>
  </conditionalFormatting>
  <conditionalFormatting sqref="X51">
    <cfRule type="expression" dxfId="148" priority="108">
      <formula>NOT(ISNUMBER(X$7))</formula>
    </cfRule>
  </conditionalFormatting>
  <conditionalFormatting sqref="Y51">
    <cfRule type="expression" dxfId="147" priority="106">
      <formula>NOT(ISNUMBER(Y$7))</formula>
    </cfRule>
  </conditionalFormatting>
  <conditionalFormatting sqref="E52">
    <cfRule type="expression" dxfId="146" priority="61">
      <formula>NOT(ISNUMBER(E$7))</formula>
    </cfRule>
    <cfRule type="expression" dxfId="145" priority="104">
      <formula>E$8&lt;0</formula>
    </cfRule>
    <cfRule type="expression" dxfId="144" priority="105">
      <formula>E$8&gt;=0</formula>
    </cfRule>
  </conditionalFormatting>
  <conditionalFormatting sqref="E50">
    <cfRule type="expression" dxfId="143" priority="102">
      <formula>NOT(ISNUMBER(E$7))</formula>
    </cfRule>
    <cfRule type="expression" dxfId="142" priority="103">
      <formula>ISNUMBER(E$7)</formula>
    </cfRule>
  </conditionalFormatting>
  <conditionalFormatting sqref="F50">
    <cfRule type="expression" dxfId="141" priority="100">
      <formula>NOT(ISNUMBER(F$7))</formula>
    </cfRule>
    <cfRule type="expression" dxfId="140" priority="101">
      <formula>ISNUMBER(F$7)</formula>
    </cfRule>
  </conditionalFormatting>
  <conditionalFormatting sqref="G50">
    <cfRule type="expression" dxfId="139" priority="98">
      <formula>NOT(ISNUMBER(G$7))</formula>
    </cfRule>
    <cfRule type="expression" dxfId="138" priority="99">
      <formula>ISNUMBER(G$7)</formula>
    </cfRule>
  </conditionalFormatting>
  <conditionalFormatting sqref="H50">
    <cfRule type="expression" dxfId="137" priority="96">
      <formula>NOT(ISNUMBER(H$7))</formula>
    </cfRule>
    <cfRule type="expression" dxfId="136" priority="97">
      <formula>ISNUMBER(H$7)</formula>
    </cfRule>
  </conditionalFormatting>
  <conditionalFormatting sqref="I50">
    <cfRule type="expression" dxfId="135" priority="94">
      <formula>NOT(ISNUMBER(I$7))</formula>
    </cfRule>
    <cfRule type="expression" dxfId="134" priority="95">
      <formula>ISNUMBER(I$7)</formula>
    </cfRule>
  </conditionalFormatting>
  <conditionalFormatting sqref="J50">
    <cfRule type="expression" dxfId="133" priority="92">
      <formula>NOT(ISNUMBER(J$7))</formula>
    </cfRule>
    <cfRule type="expression" dxfId="132" priority="93">
      <formula>ISNUMBER(J$7)</formula>
    </cfRule>
  </conditionalFormatting>
  <conditionalFormatting sqref="K50">
    <cfRule type="expression" dxfId="131" priority="90">
      <formula>NOT(ISNUMBER(K$7))</formula>
    </cfRule>
    <cfRule type="expression" dxfId="130" priority="91">
      <formula>ISNUMBER(K$7)</formula>
    </cfRule>
  </conditionalFormatting>
  <conditionalFormatting sqref="L50">
    <cfRule type="expression" dxfId="129" priority="88">
      <formula>NOT(ISNUMBER(L$7))</formula>
    </cfRule>
    <cfRule type="expression" dxfId="128" priority="89">
      <formula>ISNUMBER(L$7)</formula>
    </cfRule>
  </conditionalFormatting>
  <conditionalFormatting sqref="M50">
    <cfRule type="expression" dxfId="127" priority="86">
      <formula>NOT(ISNUMBER(M$7))</formula>
    </cfRule>
    <cfRule type="expression" dxfId="126" priority="87">
      <formula>ISNUMBER(M$7)</formula>
    </cfRule>
  </conditionalFormatting>
  <conditionalFormatting sqref="N50">
    <cfRule type="expression" dxfId="125" priority="84">
      <formula>NOT(ISNUMBER(N$7))</formula>
    </cfRule>
    <cfRule type="expression" dxfId="124" priority="85">
      <formula>ISNUMBER(N$7)</formula>
    </cfRule>
  </conditionalFormatting>
  <conditionalFormatting sqref="O50">
    <cfRule type="expression" dxfId="123" priority="82">
      <formula>NOT(ISNUMBER(O$7))</formula>
    </cfRule>
    <cfRule type="expression" dxfId="122" priority="83">
      <formula>ISNUMBER(O$7)</formula>
    </cfRule>
  </conditionalFormatting>
  <conditionalFormatting sqref="P50">
    <cfRule type="expression" dxfId="121" priority="80">
      <formula>NOT(ISNUMBER(P$7))</formula>
    </cfRule>
    <cfRule type="expression" dxfId="120" priority="81">
      <formula>ISNUMBER(P$7)</formula>
    </cfRule>
  </conditionalFormatting>
  <conditionalFormatting sqref="Q50">
    <cfRule type="expression" dxfId="119" priority="78">
      <formula>NOT(ISNUMBER(Q$7))</formula>
    </cfRule>
    <cfRule type="expression" dxfId="118" priority="79">
      <formula>ISNUMBER(Q$7)</formula>
    </cfRule>
  </conditionalFormatting>
  <conditionalFormatting sqref="R50">
    <cfRule type="expression" dxfId="117" priority="76">
      <formula>NOT(ISNUMBER(R$7))</formula>
    </cfRule>
    <cfRule type="expression" dxfId="116" priority="77">
      <formula>ISNUMBER(R$7)</formula>
    </cfRule>
  </conditionalFormatting>
  <conditionalFormatting sqref="S50">
    <cfRule type="expression" dxfId="115" priority="74">
      <formula>NOT(ISNUMBER(S$7))</formula>
    </cfRule>
    <cfRule type="expression" dxfId="114" priority="75">
      <formula>ISNUMBER(S$7)</formula>
    </cfRule>
  </conditionalFormatting>
  <conditionalFormatting sqref="T50">
    <cfRule type="expression" dxfId="113" priority="72">
      <formula>NOT(ISNUMBER(T$7))</formula>
    </cfRule>
    <cfRule type="expression" dxfId="112" priority="73">
      <formula>ISNUMBER(T$7)</formula>
    </cfRule>
  </conditionalFormatting>
  <conditionalFormatting sqref="U50">
    <cfRule type="expression" dxfId="111" priority="70">
      <formula>NOT(ISNUMBER(U$7))</formula>
    </cfRule>
    <cfRule type="expression" dxfId="110" priority="71">
      <formula>ISNUMBER(U$7)</formula>
    </cfRule>
  </conditionalFormatting>
  <conditionalFormatting sqref="V50">
    <cfRule type="expression" dxfId="109" priority="68">
      <formula>NOT(ISNUMBER(V$7))</formula>
    </cfRule>
    <cfRule type="expression" dxfId="108" priority="69">
      <formula>ISNUMBER(V$7)</formula>
    </cfRule>
  </conditionalFormatting>
  <conditionalFormatting sqref="W50">
    <cfRule type="expression" dxfId="107" priority="66">
      <formula>NOT(ISNUMBER(W$7))</formula>
    </cfRule>
    <cfRule type="expression" dxfId="106" priority="67">
      <formula>ISNUMBER(W$7)</formula>
    </cfRule>
  </conditionalFormatting>
  <conditionalFormatting sqref="X50">
    <cfRule type="expression" dxfId="105" priority="64">
      <formula>NOT(ISNUMBER(X$7))</formula>
    </cfRule>
    <cfRule type="expression" dxfId="104" priority="65">
      <formula>ISNUMBER(X$7)</formula>
    </cfRule>
  </conditionalFormatting>
  <conditionalFormatting sqref="Y50">
    <cfRule type="expression" dxfId="103" priority="62">
      <formula>NOT(ISNUMBER(Y$7))</formula>
    </cfRule>
    <cfRule type="expression" dxfId="102" priority="63">
      <formula>ISNUMBER(Y$7)</formula>
    </cfRule>
  </conditionalFormatting>
  <conditionalFormatting sqref="F52">
    <cfRule type="expression" dxfId="101" priority="58">
      <formula>NOT(ISNUMBER(F$7))</formula>
    </cfRule>
    <cfRule type="expression" dxfId="100" priority="59">
      <formula>F$8&lt;0</formula>
    </cfRule>
    <cfRule type="expression" dxfId="99" priority="60">
      <formula>F$8&gt;=0</formula>
    </cfRule>
  </conditionalFormatting>
  <conditionalFormatting sqref="G52">
    <cfRule type="expression" dxfId="98" priority="55">
      <formula>NOT(ISNUMBER(G$7))</formula>
    </cfRule>
    <cfRule type="expression" dxfId="97" priority="56">
      <formula>G$8&lt;0</formula>
    </cfRule>
    <cfRule type="expression" dxfId="96" priority="57">
      <formula>G$8&gt;=0</formula>
    </cfRule>
  </conditionalFormatting>
  <conditionalFormatting sqref="H52">
    <cfRule type="expression" dxfId="95" priority="52">
      <formula>NOT(ISNUMBER(H$7))</formula>
    </cfRule>
    <cfRule type="expression" dxfId="94" priority="53">
      <formula>H$8&lt;0</formula>
    </cfRule>
    <cfRule type="expression" dxfId="93" priority="54">
      <formula>H$8&gt;=0</formula>
    </cfRule>
  </conditionalFormatting>
  <conditionalFormatting sqref="I52">
    <cfRule type="expression" dxfId="92" priority="49">
      <formula>NOT(ISNUMBER(I$7))</formula>
    </cfRule>
    <cfRule type="expression" dxfId="91" priority="50">
      <formula>I$8&lt;0</formula>
    </cfRule>
    <cfRule type="expression" dxfId="90" priority="51">
      <formula>I$8&gt;=0</formula>
    </cfRule>
  </conditionalFormatting>
  <conditionalFormatting sqref="J52">
    <cfRule type="expression" dxfId="89" priority="46">
      <formula>NOT(ISNUMBER(J$7))</formula>
    </cfRule>
    <cfRule type="expression" dxfId="88" priority="47">
      <formula>J$8&lt;0</formula>
    </cfRule>
    <cfRule type="expression" dxfId="87" priority="48">
      <formula>J$8&gt;=0</formula>
    </cfRule>
  </conditionalFormatting>
  <conditionalFormatting sqref="K52">
    <cfRule type="expression" dxfId="86" priority="43">
      <formula>NOT(ISNUMBER(K$7))</formula>
    </cfRule>
    <cfRule type="expression" dxfId="85" priority="44">
      <formula>K$8&lt;0</formula>
    </cfRule>
    <cfRule type="expression" dxfId="84" priority="45">
      <formula>K$8&gt;=0</formula>
    </cfRule>
  </conditionalFormatting>
  <conditionalFormatting sqref="L52">
    <cfRule type="expression" dxfId="83" priority="40">
      <formula>NOT(ISNUMBER(L$7))</formula>
    </cfRule>
    <cfRule type="expression" dxfId="82" priority="41">
      <formula>L$8&lt;0</formula>
    </cfRule>
    <cfRule type="expression" dxfId="81" priority="42">
      <formula>L$8&gt;=0</formula>
    </cfRule>
  </conditionalFormatting>
  <conditionalFormatting sqref="M52">
    <cfRule type="expression" dxfId="80" priority="37">
      <formula>NOT(ISNUMBER(M$7))</formula>
    </cfRule>
    <cfRule type="expression" dxfId="79" priority="38">
      <formula>M$8&lt;0</formula>
    </cfRule>
    <cfRule type="expression" dxfId="78" priority="39">
      <formula>M$8&gt;=0</formula>
    </cfRule>
  </conditionalFormatting>
  <conditionalFormatting sqref="N52">
    <cfRule type="expression" dxfId="77" priority="34">
      <formula>NOT(ISNUMBER(N$7))</formula>
    </cfRule>
    <cfRule type="expression" dxfId="76" priority="35">
      <formula>N$8&lt;0</formula>
    </cfRule>
    <cfRule type="expression" dxfId="75" priority="36">
      <formula>N$8&gt;=0</formula>
    </cfRule>
  </conditionalFormatting>
  <conditionalFormatting sqref="O52">
    <cfRule type="expression" dxfId="74" priority="31">
      <formula>NOT(ISNUMBER(O$7))</formula>
    </cfRule>
    <cfRule type="expression" dxfId="73" priority="32">
      <formula>O$8&lt;0</formula>
    </cfRule>
    <cfRule type="expression" dxfId="72" priority="33">
      <formula>O$8&gt;=0</formula>
    </cfRule>
  </conditionalFormatting>
  <conditionalFormatting sqref="P52">
    <cfRule type="expression" dxfId="71" priority="28">
      <formula>NOT(ISNUMBER(P$7))</formula>
    </cfRule>
    <cfRule type="expression" dxfId="70" priority="29">
      <formula>P$8&lt;0</formula>
    </cfRule>
    <cfRule type="expression" dxfId="69" priority="30">
      <formula>P$8&gt;=0</formula>
    </cfRule>
  </conditionalFormatting>
  <conditionalFormatting sqref="Q52">
    <cfRule type="expression" dxfId="68" priority="25">
      <formula>NOT(ISNUMBER(Q$7))</formula>
    </cfRule>
    <cfRule type="expression" dxfId="67" priority="26">
      <formula>Q$8&lt;0</formula>
    </cfRule>
    <cfRule type="expression" dxfId="66" priority="27">
      <formula>Q$8&gt;=0</formula>
    </cfRule>
  </conditionalFormatting>
  <conditionalFormatting sqref="R52">
    <cfRule type="expression" dxfId="65" priority="22">
      <formula>NOT(ISNUMBER(R$7))</formula>
    </cfRule>
    <cfRule type="expression" dxfId="64" priority="23">
      <formula>R$8&lt;0</formula>
    </cfRule>
    <cfRule type="expression" dxfId="63" priority="24">
      <formula>R$8&gt;=0</formula>
    </cfRule>
  </conditionalFormatting>
  <conditionalFormatting sqref="S52">
    <cfRule type="expression" dxfId="62" priority="19">
      <formula>NOT(ISNUMBER(S$7))</formula>
    </cfRule>
    <cfRule type="expression" dxfId="61" priority="20">
      <formula>S$8&lt;0</formula>
    </cfRule>
    <cfRule type="expression" dxfId="60" priority="21">
      <formula>S$8&gt;=0</formula>
    </cfRule>
  </conditionalFormatting>
  <conditionalFormatting sqref="T52">
    <cfRule type="expression" dxfId="59" priority="16">
      <formula>NOT(ISNUMBER(T$7))</formula>
    </cfRule>
    <cfRule type="expression" dxfId="58" priority="17">
      <formula>T$8&lt;0</formula>
    </cfRule>
    <cfRule type="expression" dxfId="57" priority="18">
      <formula>T$8&gt;=0</formula>
    </cfRule>
  </conditionalFormatting>
  <conditionalFormatting sqref="U52">
    <cfRule type="expression" dxfId="56" priority="13">
      <formula>NOT(ISNUMBER(U$7))</formula>
    </cfRule>
    <cfRule type="expression" dxfId="55" priority="14">
      <formula>U$8&lt;0</formula>
    </cfRule>
    <cfRule type="expression" dxfId="54" priority="15">
      <formula>U$8&gt;=0</formula>
    </cfRule>
  </conditionalFormatting>
  <conditionalFormatting sqref="V52">
    <cfRule type="expression" dxfId="53" priority="10">
      <formula>NOT(ISNUMBER(V$7))</formula>
    </cfRule>
    <cfRule type="expression" dxfId="52" priority="11">
      <formula>V$8&lt;0</formula>
    </cfRule>
    <cfRule type="expression" dxfId="51" priority="12">
      <formula>V$8&gt;=0</formula>
    </cfRule>
  </conditionalFormatting>
  <conditionalFormatting sqref="W52">
    <cfRule type="expression" dxfId="50" priority="7">
      <formula>NOT(ISNUMBER(W$7))</formula>
    </cfRule>
    <cfRule type="expression" dxfId="49" priority="8">
      <formula>W$8&lt;0</formula>
    </cfRule>
    <cfRule type="expression" dxfId="48" priority="9">
      <formula>W$8&gt;=0</formula>
    </cfRule>
  </conditionalFormatting>
  <conditionalFormatting sqref="X52">
    <cfRule type="expression" dxfId="47" priority="4">
      <formula>NOT(ISNUMBER(X$7))</formula>
    </cfRule>
    <cfRule type="expression" dxfId="46" priority="5">
      <formula>X$8&lt;0</formula>
    </cfRule>
    <cfRule type="expression" dxfId="45" priority="6">
      <formula>X$8&gt;=0</formula>
    </cfRule>
  </conditionalFormatting>
  <conditionalFormatting sqref="Y52">
    <cfRule type="expression" dxfId="44" priority="1">
      <formula>NOT(ISNUMBER(Y$7))</formula>
    </cfRule>
    <cfRule type="expression" dxfId="43" priority="2">
      <formula>Y$8&lt;0</formula>
    </cfRule>
    <cfRule type="expression" dxfId="42" priority="3">
      <formula>Y$8&gt;=0</formula>
    </cfRule>
  </conditionalFormatting>
  <pageMargins left="0.7" right="0.7" top="0.75" bottom="0.75" header="0.3" footer="0.3"/>
  <pageSetup paperSize="9" scale="4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61" id="{C2386CF3-504A-465E-8C99-F35824348E45}">
            <xm:f>($E$6+E$7)&lt;=YEAR(Inputs!$H$11)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644" id="{C7BA7996-55AA-4012-B857-730F0B276CD9}">
            <xm:f>($E$6+F$7)&lt;=YEAR(Inputs!$H$11)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602" id="{12FB5610-800D-4E8A-AC7F-C854104654E6}">
            <xm:f>($E$6+G$7)&lt;=YEAR(Inputs!$H$11)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600" id="{6A8AAA00-8722-4491-8E97-22C60B31EFD5}">
            <xm:f>($E$6+H$7)&lt;=YEAR(Inputs!$H$11)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598" id="{4BED7D5B-650A-4CA7-8615-91447741B1B5}">
            <xm:f>($E$6+I$7)&lt;=YEAR(Inputs!$H$11)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596" id="{22A445FC-8141-4F84-A38F-9FB35B584740}">
            <xm:f>($E$6+J$7)&lt;=YEAR(Inputs!$H$11)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594" id="{D7B57BE0-3C32-438D-9691-80FFF47075B1}">
            <xm:f>($E$6+K$7)&lt;=YEAR(Inputs!$H$11)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expression" priority="592" id="{AF93E5FA-4FA5-4F54-BC78-426355221D41}">
            <xm:f>($E$6+L$7)&lt;=YEAR(Inputs!$H$11)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590" id="{CBF8333A-D9D4-4741-97BB-5F35C529E17A}">
            <xm:f>($E$6+M$7)&lt;=YEAR(Inputs!$H$11)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expression" priority="588" id="{2ADCCF3D-1469-47EA-9002-14EE8AC07522}">
            <xm:f>($E$6+N$7)&lt;=YEAR(Inputs!$H$11)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expression" priority="586" id="{629CF8AD-BD2C-4AFD-BB83-EB193023A297}">
            <xm:f>($E$6+O$7)&lt;=YEAR(Inputs!$H$11)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584" id="{6B6547D6-8F85-450F-A6C8-AD6568EC1FFD}">
            <xm:f>($E$6+P$7)&lt;=YEAR(Inputs!$H$11)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expression" priority="582" id="{12157DF5-CBB1-4486-8241-93EFBE59541B}">
            <xm:f>($E$6+Q$7)&lt;=YEAR(Inputs!$H$11)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expression" priority="580" id="{AB8D862E-4E35-4948-8778-AED0446384DC}">
            <xm:f>($E$6+R$7)&lt;=YEAR(Inputs!$H$11)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578" id="{F3738F91-2A27-45E4-8E13-4F9ABDFFF8DF}">
            <xm:f>($E$6+S$7)&lt;=YEAR(Inputs!$H$11)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expression" priority="576" id="{FBA7066B-EAA3-4578-8522-789D62A28646}">
            <xm:f>($E$6+T$7)&lt;=YEAR(Inputs!$H$11)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574" id="{A28241C0-0231-4CCB-9A1A-30EB45D63FFC}">
            <xm:f>($E$6+U$7)&lt;=YEAR(Inputs!$H$11)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U7</xm:sqref>
        </x14:conditionalFormatting>
        <x14:conditionalFormatting xmlns:xm="http://schemas.microsoft.com/office/excel/2006/main">
          <x14:cfRule type="expression" priority="572" id="{5ABB7D65-B83E-4795-B175-84A6ED9117BC}">
            <xm:f>($E$6+V$7)&lt;=YEAR(Inputs!$H$11)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expression" priority="570" id="{E5014408-FF04-4D4E-AD2A-8C5AFC49164B}">
            <xm:f>($E$6+W$7)&lt;=YEAR(Inputs!$H$11)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W7</xm:sqref>
        </x14:conditionalFormatting>
        <x14:conditionalFormatting xmlns:xm="http://schemas.microsoft.com/office/excel/2006/main">
          <x14:cfRule type="expression" priority="568" id="{DECED783-1E28-4AE6-890E-E05D2B6F915F}">
            <xm:f>($E$6+X$7)&lt;=YEAR(Inputs!$H$11)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expression" priority="566" id="{2F0DE662-9578-41F4-94CA-3C9883A0AC0A}">
            <xm:f>($E$6+Y$7)&lt;=YEAR(Inputs!$H$11)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Y7</xm:sqref>
        </x14:conditionalFormatting>
        <x14:conditionalFormatting xmlns:xm="http://schemas.microsoft.com/office/excel/2006/main">
          <x14:cfRule type="expression" priority="147" id="{B1A7CB1E-CC0A-42C9-86AE-DB1111B26771}">
            <xm:f>($E$6+E$7)&lt;=YEAR(Inputs!$H$11)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145" id="{E528D9A5-07F8-4412-8231-EE8ABCBBB5A2}">
            <xm:f>($E$6+F$7)&lt;=YEAR(Inputs!$H$11)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143" id="{F6DD533B-80F0-45D8-ACDD-9706471CCB1F}">
            <xm:f>($E$6+G$7)&lt;=YEAR(Inputs!$H$11)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G51</xm:sqref>
        </x14:conditionalFormatting>
        <x14:conditionalFormatting xmlns:xm="http://schemas.microsoft.com/office/excel/2006/main">
          <x14:cfRule type="expression" priority="141" id="{C6D3423A-BDB8-45AF-A3EF-8EFADEDECC28}">
            <xm:f>($E$6+H$7)&lt;=YEAR(Inputs!$H$11)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139" id="{A604C45C-E530-4191-9770-E782C373C67F}">
            <xm:f>($E$6+I$7)&lt;=YEAR(Inputs!$H$11)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37" id="{62C2F268-8458-49FA-8DE2-13A0DB90381F}">
            <xm:f>($E$6+J$7)&lt;=YEAR(Inputs!$H$11)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expression" priority="135" id="{EC9094F7-8863-4173-9812-9C06ADEB6425}">
            <xm:f>($E$6+K$7)&lt;=YEAR(Inputs!$H$11)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expression" priority="133" id="{378C4DA3-82CC-49E8-BC3D-DDEE674525C4}">
            <xm:f>($E$6+L$7)&lt;=YEAR(Inputs!$H$11)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expression" priority="131" id="{E84BDF07-B288-45A9-9B08-D568306DDFD9}">
            <xm:f>($E$6+M$7)&lt;=YEAR(Inputs!$H$11)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M51</xm:sqref>
        </x14:conditionalFormatting>
        <x14:conditionalFormatting xmlns:xm="http://schemas.microsoft.com/office/excel/2006/main">
          <x14:cfRule type="expression" priority="129" id="{0B1F8F47-EB9E-462F-A2B9-B8FCF43B59B5}">
            <xm:f>($E$6+N$7)&lt;=YEAR(Inputs!$H$11)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expression" priority="127" id="{D18A4EF9-08E9-4045-A58B-80CD2E7F84ED}">
            <xm:f>($E$6+O$7)&lt;=YEAR(Inputs!$H$11)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expression" priority="125" id="{CADFC3A7-B1AF-4877-8909-0748D0DD802D}">
            <xm:f>($E$6+P$7)&lt;=YEAR(Inputs!$H$11)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P51</xm:sqref>
        </x14:conditionalFormatting>
        <x14:conditionalFormatting xmlns:xm="http://schemas.microsoft.com/office/excel/2006/main">
          <x14:cfRule type="expression" priority="123" id="{5E7456FB-8AED-4F44-9F8C-24494BF4DCCB}">
            <xm:f>($E$6+Q$7)&lt;=YEAR(Inputs!$H$11)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expression" priority="121" id="{668B4D16-0AB9-4C04-9130-00E9D5CE4B2D}">
            <xm:f>($E$6+R$7)&lt;=YEAR(Inputs!$H$11)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R51</xm:sqref>
        </x14:conditionalFormatting>
        <x14:conditionalFormatting xmlns:xm="http://schemas.microsoft.com/office/excel/2006/main">
          <x14:cfRule type="expression" priority="119" id="{4516668E-F258-4B73-942E-F2C39CAE56ED}">
            <xm:f>($E$6+S$7)&lt;=YEAR(Inputs!$H$11)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S51</xm:sqref>
        </x14:conditionalFormatting>
        <x14:conditionalFormatting xmlns:xm="http://schemas.microsoft.com/office/excel/2006/main">
          <x14:cfRule type="expression" priority="117" id="{35EAC037-C4E2-423D-9465-4B3835D13FF2}">
            <xm:f>($E$6+T$7)&lt;=YEAR(Inputs!$H$11)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T51</xm:sqref>
        </x14:conditionalFormatting>
        <x14:conditionalFormatting xmlns:xm="http://schemas.microsoft.com/office/excel/2006/main">
          <x14:cfRule type="expression" priority="115" id="{086D6E33-05B6-4A84-A98E-04C82164EFC7}">
            <xm:f>($E$6+U$7)&lt;=YEAR(Inputs!$H$11)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expression" priority="113" id="{A9854CBB-44D5-4E1C-B8C1-817535C94219}">
            <xm:f>($E$6+V$7)&lt;=YEAR(Inputs!$H$11)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expression" priority="111" id="{918852CB-9729-4038-8B79-BA0C0707CAE1}">
            <xm:f>($E$6+W$7)&lt;=YEAR(Inputs!$H$11)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W51</xm:sqref>
        </x14:conditionalFormatting>
        <x14:conditionalFormatting xmlns:xm="http://schemas.microsoft.com/office/excel/2006/main">
          <x14:cfRule type="expression" priority="109" id="{114FA2C9-9804-4052-913F-960997454F06}">
            <xm:f>($E$6+X$7)&lt;=YEAR(Inputs!$H$11)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X51</xm:sqref>
        </x14:conditionalFormatting>
        <x14:conditionalFormatting xmlns:xm="http://schemas.microsoft.com/office/excel/2006/main">
          <x14:cfRule type="expression" priority="107" id="{790FFF63-7805-4DED-96B3-B9899A46F010}">
            <xm:f>($E$6+Y$7)&lt;=YEAR(Inputs!$H$11)</xm:f>
            <x14:dxf>
              <font>
                <color auto="1"/>
              </font>
              <fill>
                <patternFill>
                  <bgColor theme="6" tint="0.39994506668294322"/>
                </patternFill>
              </fill>
            </x14:dxf>
          </x14:cfRule>
          <xm:sqref>Y51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35FE32E57094F81AD88433271F488" ma:contentTypeVersion="35" ma:contentTypeDescription="Create a new document." ma:contentTypeScope="" ma:versionID="7fcfe9ab305cf73dfe182fbb00b7e4e0">
  <xsd:schema xmlns:xsd="http://www.w3.org/2001/XMLSchema" xmlns:xs="http://www.w3.org/2001/XMLSchema" xmlns:p="http://schemas.microsoft.com/office/2006/metadata/properties" xmlns:ns2="ddc99d1b-0883-4f2c-a8e6-6d8ebaa0e5d6" targetNamespace="http://schemas.microsoft.com/office/2006/metadata/properties" ma:root="true" ma:fieldsID="902aa81d2cbcd598eeba467345b2611e" ns2:_="">
    <xsd:import namespace="ddc99d1b-0883-4f2c-a8e6-6d8ebaa0e5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9d1b-0883-4f2c-a8e6-6d8ebaa0e5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dc99d1b-0883-4f2c-a8e6-6d8ebaa0e5d6">PKKMWAM5UKCP-1496045046-114</_dlc_DocId>
    <_dlc_DocIdUrl xmlns="ddc99d1b-0883-4f2c-a8e6-6d8ebaa0e5d6">
      <Url>https://esateamsite.sso.esa.int/DTIA/DPTIAT/ARTES_C_and_G/_layouts/15/DocIdRedir.aspx?ID=PKKMWAM5UKCP-1496045046-114</Url>
      <Description>PKKMWAM5UKCP-1496045046-114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D332B6-8E66-4BD9-9F9D-16245379359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A243FA9-A8AC-4229-AC8E-1DBD492F0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99d1b-0883-4f2c-a8e6-6d8ebaa0e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719646-C456-4540-80D4-EA5B4EFC8D2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ddc99d1b-0883-4f2c-a8e6-6d8ebaa0e5d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635B889-F31A-4195-B751-2D25876228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Guide</vt:lpstr>
      <vt:lpstr>Inputs</vt:lpstr>
      <vt:lpstr>Analysis</vt:lpstr>
      <vt:lpstr>Inputs!_ftnref1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Castorina</dc:creator>
  <cp:lastModifiedBy>Laura Briganti</cp:lastModifiedBy>
  <cp:lastPrinted>2016-11-09T14:34:30Z</cp:lastPrinted>
  <dcterms:created xsi:type="dcterms:W3CDTF">2010-04-02T08:06:11Z</dcterms:created>
  <dcterms:modified xsi:type="dcterms:W3CDTF">2020-02-25T10:42:16Z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0x01010089735FE32E57094F81AD88433271F488</vt:lpwstr>
  </property>
  <property fmtid="{D5CDD505-2E9C-101B-9397-08002B2CF9AE}" pid="3" name="_dlc_DocIdItemGuid">
    <vt:lpwstr>8374bc79-e3fc-42e8-bb1e-de1f910a58a3</vt:lpwstr>
  </property>
</Properties>
</file>