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harts/chart2.xml" ContentType="application/vnd.openxmlformats-officedocument.drawingml.chart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workbookProtection lockStructure="1"/>
  <bookViews>
    <workbookView xWindow="2100" yWindow="0" windowWidth="24240" windowHeight="18240" tabRatio="842"/>
  </bookViews>
  <sheets>
    <sheet name="Instructions" sheetId="13" r:id="rId1"/>
    <sheet name="General" sheetId="11" r:id="rId2"/>
    <sheet name="PSS-A1" sheetId="1" r:id="rId3"/>
    <sheet name="PSS-A2" sheetId="3" r:id="rId4"/>
    <sheet name="Exhibit A" sheetId="4" r:id="rId5"/>
    <sheet name="Exhibit B" sheetId="5" r:id="rId6"/>
    <sheet name="PSS-A8 Page 1" sheetId="6" r:id="rId7"/>
    <sheet name="PSS-A8 Page 2" sheetId="16" r:id="rId8"/>
    <sheet name="PSS-A15.1" sheetId="7" r:id="rId9"/>
    <sheet name="PSS-A20 Export Template" sheetId="10" r:id="rId10"/>
    <sheet name="PSS-A8 Calculations" sheetId="15" state="hidden" r:id="rId11"/>
    <sheet name="References" sheetId="12" state="hidden" r:id="rId12"/>
  </sheets>
  <definedNames>
    <definedName name="_xlnm.Print_Area" localSheetId="4">'Exhibit A'!$B$2:$I$41</definedName>
    <definedName name="_xlnm.Print_Area" localSheetId="5">'Exhibit B'!$B$2:$O$31</definedName>
    <definedName name="_xlnm.Print_Area" localSheetId="2">'PSS-A1'!$B$2:$L$63</definedName>
    <definedName name="_xlnm.Print_Area" localSheetId="8">'PSS-A15.1'!$B$2:$M$55</definedName>
    <definedName name="_xlnm.Print_Area" localSheetId="3">'PSS-A2'!$B$2:$K$68</definedName>
    <definedName name="_xlnm.Print_Area" localSheetId="9">'PSS-A20 Export Template'!$B$2:$G$10</definedName>
    <definedName name="_xlnm.Print_Area" localSheetId="10">'PSS-A8 Calculations'!#REF!</definedName>
    <definedName name="_xlnm.Print_Area" localSheetId="6">'PSS-A8 Page 1'!$B$2:$R$63</definedName>
    <definedName name="_xlnm.Print_Area" localSheetId="7">'PSS-A8 Page 2'!$B$2:$R$63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2" i="16" l="1"/>
  <c r="E51" i="16"/>
  <c r="F12" i="16"/>
  <c r="F51" i="16"/>
  <c r="G12" i="16"/>
  <c r="G51" i="16"/>
  <c r="H12" i="16"/>
  <c r="H51" i="16"/>
  <c r="I12" i="16"/>
  <c r="I51" i="16"/>
  <c r="J12" i="16"/>
  <c r="J51" i="16"/>
  <c r="K12" i="16"/>
  <c r="K51" i="16"/>
  <c r="L12" i="16"/>
  <c r="L51" i="16"/>
  <c r="M12" i="16"/>
  <c r="M51" i="16"/>
  <c r="N12" i="16"/>
  <c r="N51" i="16"/>
  <c r="O12" i="16"/>
  <c r="O51" i="16"/>
  <c r="P12" i="16"/>
  <c r="P51" i="16"/>
  <c r="E12" i="6"/>
  <c r="E51" i="6"/>
  <c r="F12" i="6"/>
  <c r="F51" i="6"/>
  <c r="G12" i="6"/>
  <c r="G51" i="6"/>
  <c r="H12" i="6"/>
  <c r="H51" i="6"/>
  <c r="I12" i="6"/>
  <c r="I51" i="6"/>
  <c r="J12" i="6"/>
  <c r="J51" i="6"/>
  <c r="K12" i="6"/>
  <c r="K51" i="6"/>
  <c r="L12" i="6"/>
  <c r="L51" i="6"/>
  <c r="M12" i="6"/>
  <c r="M51" i="6"/>
  <c r="N12" i="6"/>
  <c r="N51" i="6"/>
  <c r="O12" i="6"/>
  <c r="O51" i="6"/>
  <c r="P12" i="6"/>
  <c r="P51" i="6"/>
  <c r="R51" i="6"/>
  <c r="R51" i="16"/>
  <c r="J63" i="3"/>
  <c r="D11" i="11"/>
  <c r="D8" i="5"/>
  <c r="L8" i="5"/>
  <c r="N15" i="5"/>
  <c r="O15" i="5"/>
  <c r="N16" i="5"/>
  <c r="O16" i="5"/>
  <c r="N17" i="5"/>
  <c r="O17" i="5"/>
  <c r="N18" i="5"/>
  <c r="O18" i="5"/>
  <c r="N19" i="5"/>
  <c r="O19" i="5"/>
  <c r="N20" i="5"/>
  <c r="O20" i="5"/>
  <c r="C15" i="5"/>
  <c r="C16" i="5"/>
  <c r="C17" i="5"/>
  <c r="C18" i="5"/>
  <c r="C19" i="5"/>
  <c r="C20" i="5"/>
  <c r="I28" i="4"/>
  <c r="I29" i="4"/>
  <c r="I30" i="4"/>
  <c r="I31" i="4"/>
  <c r="G24" i="16"/>
  <c r="E24" i="6"/>
  <c r="F24" i="6"/>
  <c r="G24" i="6"/>
  <c r="H24" i="6"/>
  <c r="I24" i="6"/>
  <c r="J24" i="6"/>
  <c r="K24" i="6"/>
  <c r="L24" i="6"/>
  <c r="M24" i="6"/>
  <c r="N24" i="6"/>
  <c r="O24" i="6"/>
  <c r="P24" i="6"/>
  <c r="R24" i="6"/>
  <c r="E24" i="16"/>
  <c r="F24" i="16"/>
  <c r="H24" i="16"/>
  <c r="I24" i="16"/>
  <c r="J24" i="16"/>
  <c r="K24" i="16"/>
  <c r="L24" i="16"/>
  <c r="M24" i="16"/>
  <c r="N24" i="16"/>
  <c r="O24" i="16"/>
  <c r="P24" i="16"/>
  <c r="R24" i="16"/>
  <c r="N25" i="6"/>
  <c r="F42" i="3"/>
  <c r="E31" i="16"/>
  <c r="F43" i="3"/>
  <c r="I13" i="4"/>
  <c r="E32" i="16"/>
  <c r="F44" i="3"/>
  <c r="I14" i="4"/>
  <c r="E33" i="16"/>
  <c r="F45" i="3"/>
  <c r="I15" i="4"/>
  <c r="E34" i="16"/>
  <c r="F47" i="3"/>
  <c r="I16" i="4"/>
  <c r="E35" i="16"/>
  <c r="F48" i="3"/>
  <c r="I17" i="4"/>
  <c r="E36" i="16"/>
  <c r="F49" i="3"/>
  <c r="I18" i="4"/>
  <c r="E37" i="16"/>
  <c r="F50" i="3"/>
  <c r="I19" i="4"/>
  <c r="E38" i="16"/>
  <c r="N11" i="5"/>
  <c r="N12" i="5"/>
  <c r="N13" i="5"/>
  <c r="N14" i="5"/>
  <c r="N21" i="5"/>
  <c r="N22" i="5"/>
  <c r="N23" i="5"/>
  <c r="N24" i="5"/>
  <c r="N25" i="5"/>
  <c r="N26" i="5"/>
  <c r="N27" i="5"/>
  <c r="N28" i="5"/>
  <c r="N29" i="5"/>
  <c r="N30" i="5"/>
  <c r="E40" i="16"/>
  <c r="F53" i="3"/>
  <c r="E41" i="16"/>
  <c r="E42" i="16"/>
  <c r="I21" i="4"/>
  <c r="R14" i="6"/>
  <c r="R14" i="16"/>
  <c r="G17" i="3"/>
  <c r="C17" i="3"/>
  <c r="H17" i="3"/>
  <c r="J17" i="3"/>
  <c r="R15" i="6"/>
  <c r="R15" i="16"/>
  <c r="G18" i="3"/>
  <c r="C18" i="3"/>
  <c r="H18" i="3"/>
  <c r="J18" i="3"/>
  <c r="R16" i="6"/>
  <c r="R16" i="16"/>
  <c r="G19" i="3"/>
  <c r="C19" i="3"/>
  <c r="H19" i="3"/>
  <c r="J19" i="3"/>
  <c r="R17" i="6"/>
  <c r="R17" i="16"/>
  <c r="G20" i="3"/>
  <c r="C20" i="3"/>
  <c r="H20" i="3"/>
  <c r="J20" i="3"/>
  <c r="R18" i="6"/>
  <c r="R18" i="16"/>
  <c r="G21" i="3"/>
  <c r="C21" i="3"/>
  <c r="H21" i="3"/>
  <c r="J21" i="3"/>
  <c r="R19" i="6"/>
  <c r="R19" i="16"/>
  <c r="G22" i="3"/>
  <c r="C22" i="3"/>
  <c r="H22" i="3"/>
  <c r="J22" i="3"/>
  <c r="R20" i="6"/>
  <c r="R20" i="16"/>
  <c r="G23" i="3"/>
  <c r="C23" i="3"/>
  <c r="H23" i="3"/>
  <c r="J23" i="3"/>
  <c r="R21" i="6"/>
  <c r="R21" i="16"/>
  <c r="G24" i="3"/>
  <c r="C24" i="3"/>
  <c r="H24" i="3"/>
  <c r="J24" i="3"/>
  <c r="R22" i="6"/>
  <c r="R22" i="16"/>
  <c r="G25" i="3"/>
  <c r="C25" i="3"/>
  <c r="H25" i="3"/>
  <c r="J25" i="3"/>
  <c r="R23" i="6"/>
  <c r="R23" i="16"/>
  <c r="G26" i="3"/>
  <c r="J26" i="3"/>
  <c r="J27" i="3"/>
  <c r="R39" i="6"/>
  <c r="R39" i="16"/>
  <c r="F51" i="3"/>
  <c r="E51" i="3"/>
  <c r="G51" i="3"/>
  <c r="J51" i="3"/>
  <c r="F40" i="16"/>
  <c r="G40" i="16"/>
  <c r="H40" i="16"/>
  <c r="I40" i="16"/>
  <c r="J40" i="16"/>
  <c r="K40" i="16"/>
  <c r="L40" i="16"/>
  <c r="M40" i="16"/>
  <c r="N40" i="16"/>
  <c r="O40" i="16"/>
  <c r="P40" i="16"/>
  <c r="E40" i="6"/>
  <c r="F40" i="6"/>
  <c r="G40" i="6"/>
  <c r="H40" i="6"/>
  <c r="I40" i="6"/>
  <c r="J40" i="6"/>
  <c r="K40" i="6"/>
  <c r="L40" i="6"/>
  <c r="M40" i="6"/>
  <c r="N40" i="6"/>
  <c r="O40" i="6"/>
  <c r="P40" i="6"/>
  <c r="R40" i="6"/>
  <c r="R40" i="16"/>
  <c r="F52" i="3"/>
  <c r="E52" i="3"/>
  <c r="G52" i="3"/>
  <c r="J52" i="3"/>
  <c r="I12" i="4"/>
  <c r="E42" i="3"/>
  <c r="G42" i="3"/>
  <c r="J42" i="3"/>
  <c r="E43" i="3"/>
  <c r="G43" i="3"/>
  <c r="J43" i="3"/>
  <c r="E44" i="3"/>
  <c r="G44" i="3"/>
  <c r="J44" i="3"/>
  <c r="E45" i="3"/>
  <c r="G45" i="3"/>
  <c r="J45" i="3"/>
  <c r="E47" i="3"/>
  <c r="G47" i="3"/>
  <c r="J47" i="3"/>
  <c r="E48" i="3"/>
  <c r="G48" i="3"/>
  <c r="J48" i="3"/>
  <c r="E49" i="3"/>
  <c r="G49" i="3"/>
  <c r="J49" i="3"/>
  <c r="E50" i="3"/>
  <c r="G50" i="3"/>
  <c r="J50" i="3"/>
  <c r="I20" i="4"/>
  <c r="E53" i="3"/>
  <c r="G53" i="3"/>
  <c r="J53" i="3"/>
  <c r="J54" i="3"/>
  <c r="C30" i="3"/>
  <c r="H30" i="3"/>
  <c r="J30" i="3"/>
  <c r="J31" i="3"/>
  <c r="J32" i="3"/>
  <c r="J33" i="3"/>
  <c r="J34" i="3"/>
  <c r="J35" i="3"/>
  <c r="J36" i="3"/>
  <c r="J37" i="3"/>
  <c r="J38" i="3"/>
  <c r="J39" i="3"/>
  <c r="J40" i="3"/>
  <c r="J55" i="3"/>
  <c r="J57" i="3"/>
  <c r="J58" i="3"/>
  <c r="J59" i="3"/>
  <c r="J60" i="3"/>
  <c r="R52" i="6"/>
  <c r="R52" i="16"/>
  <c r="J64" i="3"/>
  <c r="J65" i="3"/>
  <c r="C26" i="3"/>
  <c r="H26" i="3"/>
  <c r="F27" i="16"/>
  <c r="F31" i="16"/>
  <c r="F32" i="16"/>
  <c r="F33" i="16"/>
  <c r="F34" i="16"/>
  <c r="F35" i="16"/>
  <c r="F36" i="16"/>
  <c r="F37" i="16"/>
  <c r="F38" i="16"/>
  <c r="F41" i="16"/>
  <c r="F42" i="16"/>
  <c r="F44" i="16"/>
  <c r="F48" i="16"/>
  <c r="F54" i="16"/>
  <c r="G27" i="16"/>
  <c r="G31" i="16"/>
  <c r="G32" i="16"/>
  <c r="G33" i="16"/>
  <c r="G34" i="16"/>
  <c r="G35" i="16"/>
  <c r="G36" i="16"/>
  <c r="G37" i="16"/>
  <c r="G38" i="16"/>
  <c r="G41" i="16"/>
  <c r="G42" i="16"/>
  <c r="G44" i="16"/>
  <c r="G48" i="16"/>
  <c r="G54" i="16"/>
  <c r="H27" i="16"/>
  <c r="H31" i="16"/>
  <c r="H32" i="16"/>
  <c r="H33" i="16"/>
  <c r="H34" i="16"/>
  <c r="H35" i="16"/>
  <c r="H36" i="16"/>
  <c r="H37" i="16"/>
  <c r="H38" i="16"/>
  <c r="H41" i="16"/>
  <c r="H42" i="16"/>
  <c r="H44" i="16"/>
  <c r="H48" i="16"/>
  <c r="H54" i="16"/>
  <c r="I27" i="16"/>
  <c r="I31" i="16"/>
  <c r="I32" i="16"/>
  <c r="I33" i="16"/>
  <c r="I34" i="16"/>
  <c r="I35" i="16"/>
  <c r="I36" i="16"/>
  <c r="I37" i="16"/>
  <c r="I38" i="16"/>
  <c r="I41" i="16"/>
  <c r="I42" i="16"/>
  <c r="I44" i="16"/>
  <c r="I48" i="16"/>
  <c r="I54" i="16"/>
  <c r="J27" i="16"/>
  <c r="J31" i="16"/>
  <c r="J32" i="16"/>
  <c r="J33" i="16"/>
  <c r="J34" i="16"/>
  <c r="J35" i="16"/>
  <c r="J36" i="16"/>
  <c r="J37" i="16"/>
  <c r="J38" i="16"/>
  <c r="J41" i="16"/>
  <c r="J42" i="16"/>
  <c r="J44" i="16"/>
  <c r="J48" i="16"/>
  <c r="J54" i="16"/>
  <c r="K27" i="16"/>
  <c r="K31" i="16"/>
  <c r="K32" i="16"/>
  <c r="K33" i="16"/>
  <c r="K34" i="16"/>
  <c r="K35" i="16"/>
  <c r="K36" i="16"/>
  <c r="K37" i="16"/>
  <c r="K38" i="16"/>
  <c r="K41" i="16"/>
  <c r="K42" i="16"/>
  <c r="K44" i="16"/>
  <c r="K48" i="16"/>
  <c r="K54" i="16"/>
  <c r="L27" i="16"/>
  <c r="L31" i="16"/>
  <c r="L32" i="16"/>
  <c r="L33" i="16"/>
  <c r="L34" i="16"/>
  <c r="L35" i="16"/>
  <c r="L36" i="16"/>
  <c r="L37" i="16"/>
  <c r="L38" i="16"/>
  <c r="L41" i="16"/>
  <c r="L42" i="16"/>
  <c r="L44" i="16"/>
  <c r="L48" i="16"/>
  <c r="L54" i="16"/>
  <c r="M27" i="16"/>
  <c r="M31" i="16"/>
  <c r="M32" i="16"/>
  <c r="M33" i="16"/>
  <c r="M34" i="16"/>
  <c r="M35" i="16"/>
  <c r="M36" i="16"/>
  <c r="M37" i="16"/>
  <c r="M38" i="16"/>
  <c r="M41" i="16"/>
  <c r="M42" i="16"/>
  <c r="M44" i="16"/>
  <c r="M48" i="16"/>
  <c r="M54" i="16"/>
  <c r="N27" i="16"/>
  <c r="N31" i="16"/>
  <c r="N32" i="16"/>
  <c r="N33" i="16"/>
  <c r="N34" i="16"/>
  <c r="N35" i="16"/>
  <c r="N36" i="16"/>
  <c r="N37" i="16"/>
  <c r="N38" i="16"/>
  <c r="N41" i="16"/>
  <c r="N42" i="16"/>
  <c r="N44" i="16"/>
  <c r="N48" i="16"/>
  <c r="N54" i="16"/>
  <c r="O27" i="16"/>
  <c r="O31" i="16"/>
  <c r="O32" i="16"/>
  <c r="O33" i="16"/>
  <c r="O34" i="16"/>
  <c r="O35" i="16"/>
  <c r="O36" i="16"/>
  <c r="O37" i="16"/>
  <c r="O38" i="16"/>
  <c r="O41" i="16"/>
  <c r="O42" i="16"/>
  <c r="O44" i="16"/>
  <c r="O48" i="16"/>
  <c r="O54" i="16"/>
  <c r="P27" i="16"/>
  <c r="P31" i="16"/>
  <c r="P32" i="16"/>
  <c r="P33" i="16"/>
  <c r="P34" i="16"/>
  <c r="P35" i="16"/>
  <c r="P36" i="16"/>
  <c r="P37" i="16"/>
  <c r="P38" i="16"/>
  <c r="P41" i="16"/>
  <c r="P42" i="16"/>
  <c r="P44" i="16"/>
  <c r="P48" i="16"/>
  <c r="P54" i="16"/>
  <c r="E27" i="6"/>
  <c r="E31" i="6"/>
  <c r="E32" i="6"/>
  <c r="E33" i="6"/>
  <c r="E34" i="6"/>
  <c r="E35" i="6"/>
  <c r="E36" i="6"/>
  <c r="E37" i="6"/>
  <c r="E38" i="6"/>
  <c r="E41" i="6"/>
  <c r="E42" i="6"/>
  <c r="E44" i="6"/>
  <c r="E48" i="6"/>
  <c r="E54" i="6"/>
  <c r="F27" i="6"/>
  <c r="F31" i="6"/>
  <c r="F32" i="6"/>
  <c r="F33" i="6"/>
  <c r="F34" i="6"/>
  <c r="F35" i="6"/>
  <c r="F36" i="6"/>
  <c r="F37" i="6"/>
  <c r="F38" i="6"/>
  <c r="F41" i="6"/>
  <c r="F42" i="6"/>
  <c r="F44" i="6"/>
  <c r="F48" i="6"/>
  <c r="F54" i="6"/>
  <c r="G27" i="6"/>
  <c r="G31" i="6"/>
  <c r="G32" i="6"/>
  <c r="G33" i="6"/>
  <c r="G34" i="6"/>
  <c r="G35" i="6"/>
  <c r="G36" i="6"/>
  <c r="G37" i="6"/>
  <c r="G38" i="6"/>
  <c r="G41" i="6"/>
  <c r="G42" i="6"/>
  <c r="G44" i="6"/>
  <c r="G48" i="6"/>
  <c r="G54" i="6"/>
  <c r="H27" i="6"/>
  <c r="H31" i="6"/>
  <c r="H32" i="6"/>
  <c r="H33" i="6"/>
  <c r="H34" i="6"/>
  <c r="H35" i="6"/>
  <c r="H36" i="6"/>
  <c r="H37" i="6"/>
  <c r="H38" i="6"/>
  <c r="H41" i="6"/>
  <c r="H42" i="6"/>
  <c r="H44" i="6"/>
  <c r="H48" i="6"/>
  <c r="H54" i="6"/>
  <c r="I27" i="6"/>
  <c r="I31" i="6"/>
  <c r="I32" i="6"/>
  <c r="I33" i="6"/>
  <c r="I34" i="6"/>
  <c r="I35" i="6"/>
  <c r="I36" i="6"/>
  <c r="I37" i="6"/>
  <c r="I38" i="6"/>
  <c r="I41" i="6"/>
  <c r="I42" i="6"/>
  <c r="I44" i="6"/>
  <c r="I48" i="6"/>
  <c r="I54" i="6"/>
  <c r="J27" i="6"/>
  <c r="J31" i="6"/>
  <c r="J32" i="6"/>
  <c r="J33" i="6"/>
  <c r="J34" i="6"/>
  <c r="J35" i="6"/>
  <c r="J36" i="6"/>
  <c r="J37" i="6"/>
  <c r="J38" i="6"/>
  <c r="J41" i="6"/>
  <c r="J42" i="6"/>
  <c r="J44" i="6"/>
  <c r="J48" i="6"/>
  <c r="J54" i="6"/>
  <c r="K27" i="6"/>
  <c r="K31" i="6"/>
  <c r="K32" i="6"/>
  <c r="K33" i="6"/>
  <c r="K34" i="6"/>
  <c r="K35" i="6"/>
  <c r="K36" i="6"/>
  <c r="K37" i="6"/>
  <c r="K38" i="6"/>
  <c r="K41" i="6"/>
  <c r="K42" i="6"/>
  <c r="K44" i="6"/>
  <c r="K48" i="6"/>
  <c r="K54" i="6"/>
  <c r="L27" i="6"/>
  <c r="L31" i="6"/>
  <c r="L32" i="6"/>
  <c r="L33" i="6"/>
  <c r="L34" i="6"/>
  <c r="L35" i="6"/>
  <c r="L36" i="6"/>
  <c r="L37" i="6"/>
  <c r="L38" i="6"/>
  <c r="L41" i="6"/>
  <c r="L42" i="6"/>
  <c r="L44" i="6"/>
  <c r="L48" i="6"/>
  <c r="L54" i="6"/>
  <c r="M27" i="6"/>
  <c r="M31" i="6"/>
  <c r="M32" i="6"/>
  <c r="M33" i="6"/>
  <c r="M34" i="6"/>
  <c r="M35" i="6"/>
  <c r="M36" i="6"/>
  <c r="M37" i="6"/>
  <c r="M38" i="6"/>
  <c r="M41" i="6"/>
  <c r="M42" i="6"/>
  <c r="M44" i="6"/>
  <c r="M48" i="6"/>
  <c r="M54" i="6"/>
  <c r="N27" i="6"/>
  <c r="N31" i="6"/>
  <c r="N32" i="6"/>
  <c r="N33" i="6"/>
  <c r="N34" i="6"/>
  <c r="N35" i="6"/>
  <c r="N36" i="6"/>
  <c r="N37" i="6"/>
  <c r="N38" i="6"/>
  <c r="N41" i="6"/>
  <c r="N42" i="6"/>
  <c r="N44" i="6"/>
  <c r="N48" i="6"/>
  <c r="N54" i="6"/>
  <c r="O27" i="6"/>
  <c r="O31" i="6"/>
  <c r="O32" i="6"/>
  <c r="O33" i="6"/>
  <c r="O34" i="6"/>
  <c r="O35" i="6"/>
  <c r="O36" i="6"/>
  <c r="O37" i="6"/>
  <c r="O38" i="6"/>
  <c r="O41" i="6"/>
  <c r="O42" i="6"/>
  <c r="O44" i="6"/>
  <c r="O48" i="6"/>
  <c r="O54" i="6"/>
  <c r="P27" i="6"/>
  <c r="P31" i="6"/>
  <c r="P32" i="6"/>
  <c r="P33" i="6"/>
  <c r="P34" i="6"/>
  <c r="P35" i="6"/>
  <c r="P36" i="6"/>
  <c r="P37" i="6"/>
  <c r="P38" i="6"/>
  <c r="P41" i="6"/>
  <c r="P42" i="6"/>
  <c r="P44" i="6"/>
  <c r="P48" i="6"/>
  <c r="P54" i="6"/>
  <c r="R54" i="6"/>
  <c r="O6" i="6"/>
  <c r="O7" i="6"/>
  <c r="F55" i="16"/>
  <c r="G55" i="16"/>
  <c r="H55" i="16"/>
  <c r="I55" i="16"/>
  <c r="J55" i="16"/>
  <c r="K55" i="16"/>
  <c r="L55" i="16"/>
  <c r="M55" i="16"/>
  <c r="N55" i="16"/>
  <c r="O55" i="16"/>
  <c r="P55" i="16"/>
  <c r="E55" i="6"/>
  <c r="F55" i="6"/>
  <c r="G55" i="6"/>
  <c r="H55" i="6"/>
  <c r="I55" i="6"/>
  <c r="J55" i="6"/>
  <c r="K55" i="6"/>
  <c r="L55" i="6"/>
  <c r="M55" i="6"/>
  <c r="N55" i="6"/>
  <c r="O55" i="6"/>
  <c r="P55" i="6"/>
  <c r="R55" i="6"/>
  <c r="R48" i="6"/>
  <c r="R46" i="6"/>
  <c r="R46" i="16"/>
  <c r="R44" i="6"/>
  <c r="R42" i="6"/>
  <c r="R42" i="16"/>
  <c r="R41" i="6"/>
  <c r="R41" i="16"/>
  <c r="R38" i="6"/>
  <c r="R38" i="16"/>
  <c r="R37" i="6"/>
  <c r="R37" i="16"/>
  <c r="R36" i="6"/>
  <c r="R36" i="16"/>
  <c r="R35" i="6"/>
  <c r="R35" i="16"/>
  <c r="R34" i="6"/>
  <c r="R34" i="16"/>
  <c r="R33" i="6"/>
  <c r="R33" i="16"/>
  <c r="R32" i="6"/>
  <c r="R32" i="16"/>
  <c r="R31" i="6"/>
  <c r="R31" i="16"/>
  <c r="R29" i="6"/>
  <c r="R29" i="16"/>
  <c r="R27" i="6"/>
  <c r="P25" i="16"/>
  <c r="O25" i="16"/>
  <c r="N25" i="16"/>
  <c r="M25" i="16"/>
  <c r="L25" i="16"/>
  <c r="K25" i="16"/>
  <c r="J25" i="16"/>
  <c r="I25" i="16"/>
  <c r="H25" i="16"/>
  <c r="G25" i="16"/>
  <c r="F25" i="16"/>
  <c r="E25" i="16"/>
  <c r="C23" i="16"/>
  <c r="C22" i="16"/>
  <c r="C21" i="16"/>
  <c r="C20" i="16"/>
  <c r="C19" i="16"/>
  <c r="C18" i="16"/>
  <c r="C17" i="16"/>
  <c r="C16" i="16"/>
  <c r="C15" i="16"/>
  <c r="C14" i="16"/>
  <c r="P11" i="16"/>
  <c r="O11" i="16"/>
  <c r="N11" i="16"/>
  <c r="M11" i="16"/>
  <c r="L11" i="16"/>
  <c r="K11" i="16"/>
  <c r="J11" i="16"/>
  <c r="I11" i="16"/>
  <c r="H11" i="16"/>
  <c r="G11" i="16"/>
  <c r="F11" i="16"/>
  <c r="E11" i="16"/>
  <c r="O7" i="16"/>
  <c r="E7" i="16"/>
  <c r="O6" i="16"/>
  <c r="E6" i="16"/>
  <c r="O5" i="16"/>
  <c r="E5" i="16"/>
  <c r="O4" i="16"/>
  <c r="E4" i="16"/>
  <c r="D17" i="11"/>
  <c r="D16" i="11"/>
  <c r="D18" i="11"/>
  <c r="C16" i="7"/>
  <c r="C17" i="7"/>
  <c r="D5" i="15"/>
  <c r="D4" i="15"/>
  <c r="E4" i="15"/>
  <c r="F4" i="15"/>
  <c r="G4" i="15"/>
  <c r="H4" i="15"/>
  <c r="I4" i="15"/>
  <c r="J4" i="15"/>
  <c r="K4" i="15"/>
  <c r="L4" i="15"/>
  <c r="M4" i="15"/>
  <c r="N4" i="15"/>
  <c r="O4" i="15"/>
  <c r="P4" i="15"/>
  <c r="Q4" i="15"/>
  <c r="R4" i="15"/>
  <c r="S4" i="15"/>
  <c r="T4" i="15"/>
  <c r="U4" i="15"/>
  <c r="V4" i="15"/>
  <c r="W4" i="15"/>
  <c r="X4" i="15"/>
  <c r="Y4" i="15"/>
  <c r="Z4" i="15"/>
  <c r="AA4" i="15"/>
  <c r="AB4" i="15"/>
  <c r="D9" i="7"/>
  <c r="C10" i="15"/>
  <c r="B11" i="15"/>
  <c r="C11" i="15"/>
  <c r="E5" i="15"/>
  <c r="F5" i="15"/>
  <c r="G5" i="15"/>
  <c r="H5" i="15"/>
  <c r="I5" i="15"/>
  <c r="J5" i="15"/>
  <c r="K5" i="15"/>
  <c r="L5" i="15"/>
  <c r="M5" i="15"/>
  <c r="N5" i="15"/>
  <c r="O5" i="15"/>
  <c r="P5" i="15"/>
  <c r="Q5" i="15"/>
  <c r="R5" i="15"/>
  <c r="S5" i="15"/>
  <c r="T5" i="15"/>
  <c r="U5" i="15"/>
  <c r="V5" i="15"/>
  <c r="W5" i="15"/>
  <c r="X5" i="15"/>
  <c r="Y5" i="15"/>
  <c r="Z5" i="15"/>
  <c r="AA5" i="15"/>
  <c r="B12" i="15"/>
  <c r="C12" i="15"/>
  <c r="B13" i="15"/>
  <c r="C13" i="15"/>
  <c r="C18" i="7"/>
  <c r="B14" i="15"/>
  <c r="C14" i="15"/>
  <c r="C19" i="7"/>
  <c r="B15" i="15"/>
  <c r="C15" i="15"/>
  <c r="C20" i="7"/>
  <c r="B16" i="15"/>
  <c r="C16" i="15"/>
  <c r="C21" i="7"/>
  <c r="B17" i="15"/>
  <c r="C17" i="15"/>
  <c r="C22" i="7"/>
  <c r="B18" i="15"/>
  <c r="C18" i="15"/>
  <c r="C23" i="7"/>
  <c r="B19" i="15"/>
  <c r="C19" i="15"/>
  <c r="C24" i="7"/>
  <c r="B20" i="15"/>
  <c r="C20" i="15"/>
  <c r="C25" i="7"/>
  <c r="B21" i="15"/>
  <c r="C21" i="15"/>
  <c r="C26" i="7"/>
  <c r="B22" i="15"/>
  <c r="C22" i="15"/>
  <c r="C27" i="7"/>
  <c r="B23" i="15"/>
  <c r="C23" i="15"/>
  <c r="C28" i="7"/>
  <c r="B24" i="15"/>
  <c r="C24" i="15"/>
  <c r="C29" i="7"/>
  <c r="B25" i="15"/>
  <c r="C25" i="15"/>
  <c r="C30" i="7"/>
  <c r="B26" i="15"/>
  <c r="C26" i="15"/>
  <c r="C31" i="7"/>
  <c r="B27" i="15"/>
  <c r="C27" i="15"/>
  <c r="C32" i="7"/>
  <c r="B28" i="15"/>
  <c r="C28" i="15"/>
  <c r="C33" i="7"/>
  <c r="B29" i="15"/>
  <c r="C29" i="15"/>
  <c r="C34" i="7"/>
  <c r="B30" i="15"/>
  <c r="C30" i="15"/>
  <c r="C35" i="7"/>
  <c r="B31" i="15"/>
  <c r="C31" i="15"/>
  <c r="C36" i="7"/>
  <c r="B32" i="15"/>
  <c r="C32" i="15"/>
  <c r="C37" i="7"/>
  <c r="B33" i="15"/>
  <c r="C33" i="15"/>
  <c r="C38" i="7"/>
  <c r="B34" i="15"/>
  <c r="C34" i="15"/>
  <c r="C39" i="7"/>
  <c r="B35" i="15"/>
  <c r="C35" i="15"/>
  <c r="C40" i="7"/>
  <c r="B36" i="15"/>
  <c r="C36" i="15"/>
  <c r="C41" i="7"/>
  <c r="B37" i="15"/>
  <c r="C37" i="15"/>
  <c r="C42" i="7"/>
  <c r="B38" i="15"/>
  <c r="C38" i="15"/>
  <c r="C43" i="7"/>
  <c r="B39" i="15"/>
  <c r="C39" i="15"/>
  <c r="C44" i="7"/>
  <c r="B40" i="15"/>
  <c r="C40" i="15"/>
  <c r="C45" i="7"/>
  <c r="B41" i="15"/>
  <c r="C41" i="15"/>
  <c r="C46" i="7"/>
  <c r="B42" i="15"/>
  <c r="C42" i="15"/>
  <c r="C47" i="7"/>
  <c r="B43" i="15"/>
  <c r="C43" i="15"/>
  <c r="C48" i="7"/>
  <c r="B44" i="15"/>
  <c r="C44" i="15"/>
  <c r="C49" i="7"/>
  <c r="B45" i="15"/>
  <c r="C45" i="15"/>
  <c r="C50" i="7"/>
  <c r="B46" i="15"/>
  <c r="C46" i="15"/>
  <c r="C51" i="7"/>
  <c r="B47" i="15"/>
  <c r="C47" i="15"/>
  <c r="C52" i="7"/>
  <c r="B48" i="15"/>
  <c r="C48" i="15"/>
  <c r="C53" i="7"/>
  <c r="B49" i="15"/>
  <c r="C49" i="15"/>
  <c r="C54" i="7"/>
  <c r="B50" i="15"/>
  <c r="C50" i="15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D7" i="1"/>
  <c r="D7" i="3"/>
  <c r="E8" i="3"/>
  <c r="K17" i="3"/>
  <c r="K18" i="3"/>
  <c r="K19" i="3"/>
  <c r="K20" i="3"/>
  <c r="K21" i="3"/>
  <c r="K22" i="3"/>
  <c r="K23" i="3"/>
  <c r="K24" i="3"/>
  <c r="K25" i="3"/>
  <c r="K26" i="3"/>
  <c r="K27" i="3"/>
  <c r="K51" i="3"/>
  <c r="K52" i="3"/>
  <c r="K42" i="3"/>
  <c r="K43" i="3"/>
  <c r="K44" i="3"/>
  <c r="K45" i="3"/>
  <c r="K47" i="3"/>
  <c r="K48" i="3"/>
  <c r="K49" i="3"/>
  <c r="K50" i="3"/>
  <c r="K53" i="3"/>
  <c r="K54" i="3"/>
  <c r="K30" i="3"/>
  <c r="K31" i="3"/>
  <c r="K32" i="3"/>
  <c r="K33" i="3"/>
  <c r="K34" i="3"/>
  <c r="K35" i="3"/>
  <c r="K36" i="3"/>
  <c r="K37" i="3"/>
  <c r="K38" i="3"/>
  <c r="K39" i="3"/>
  <c r="K40" i="3"/>
  <c r="K55" i="3"/>
  <c r="K57" i="3"/>
  <c r="K58" i="3"/>
  <c r="K59" i="3"/>
  <c r="K60" i="3"/>
  <c r="K63" i="3"/>
  <c r="K64" i="3"/>
  <c r="K65" i="3"/>
  <c r="K67" i="3"/>
  <c r="K68" i="3"/>
  <c r="D14" i="11"/>
  <c r="D13" i="11"/>
  <c r="D15" i="11"/>
  <c r="G32" i="7"/>
  <c r="B51" i="15"/>
  <c r="C51" i="15"/>
  <c r="B52" i="15"/>
  <c r="C52" i="15"/>
  <c r="B53" i="15"/>
  <c r="C53" i="15"/>
  <c r="B54" i="15"/>
  <c r="C54" i="15"/>
  <c r="B55" i="15"/>
  <c r="C55" i="15"/>
  <c r="B56" i="15"/>
  <c r="C56" i="15"/>
  <c r="B57" i="15"/>
  <c r="C57" i="15"/>
  <c r="B58" i="15"/>
  <c r="C58" i="15"/>
  <c r="A51" i="11"/>
  <c r="A52" i="11"/>
  <c r="A53" i="11"/>
  <c r="A54" i="11"/>
  <c r="A55" i="11"/>
  <c r="A56" i="11"/>
  <c r="A57" i="11"/>
  <c r="A58" i="11"/>
  <c r="I32" i="7"/>
  <c r="J32" i="7"/>
  <c r="I31" i="7"/>
  <c r="J31" i="7"/>
  <c r="I30" i="7"/>
  <c r="J30" i="7"/>
  <c r="I29" i="7"/>
  <c r="J29" i="7"/>
  <c r="I28" i="7"/>
  <c r="J28" i="7"/>
  <c r="I27" i="7"/>
  <c r="J27" i="7"/>
  <c r="I26" i="7"/>
  <c r="J26" i="7"/>
  <c r="I25" i="7"/>
  <c r="J25" i="7"/>
  <c r="I24" i="7"/>
  <c r="J24" i="7"/>
  <c r="I23" i="7"/>
  <c r="J23" i="7"/>
  <c r="I22" i="7"/>
  <c r="J22" i="7"/>
  <c r="I21" i="7"/>
  <c r="J21" i="7"/>
  <c r="I20" i="7"/>
  <c r="J20" i="7"/>
  <c r="I19" i="7"/>
  <c r="J19" i="7"/>
  <c r="I18" i="7"/>
  <c r="J18" i="7"/>
  <c r="I17" i="7"/>
  <c r="J17" i="7"/>
  <c r="I16" i="7"/>
  <c r="J16" i="7"/>
  <c r="I15" i="7"/>
  <c r="J15" i="7"/>
  <c r="K15" i="7"/>
  <c r="K16" i="7"/>
  <c r="K17" i="7"/>
  <c r="K18" i="7"/>
  <c r="K19" i="7"/>
  <c r="K20" i="7"/>
  <c r="K21" i="7"/>
  <c r="K22" i="7"/>
  <c r="K23" i="7"/>
  <c r="K24" i="7"/>
  <c r="K25" i="7"/>
  <c r="K26" i="7"/>
  <c r="K27" i="7"/>
  <c r="K28" i="7"/>
  <c r="K29" i="7"/>
  <c r="K30" i="7"/>
  <c r="K31" i="7"/>
  <c r="K32" i="7"/>
  <c r="L32" i="7"/>
  <c r="F33" i="7"/>
  <c r="G33" i="7"/>
  <c r="I33" i="7"/>
  <c r="J33" i="7"/>
  <c r="K33" i="7"/>
  <c r="L33" i="7"/>
  <c r="F34" i="7"/>
  <c r="G34" i="7"/>
  <c r="I34" i="7"/>
  <c r="J34" i="7"/>
  <c r="K34" i="7"/>
  <c r="L34" i="7"/>
  <c r="F35" i="7"/>
  <c r="G35" i="7"/>
  <c r="I35" i="7"/>
  <c r="J35" i="7"/>
  <c r="K35" i="7"/>
  <c r="L35" i="7"/>
  <c r="F36" i="7"/>
  <c r="G36" i="7"/>
  <c r="I36" i="7"/>
  <c r="J36" i="7"/>
  <c r="K36" i="7"/>
  <c r="L36" i="7"/>
  <c r="F37" i="7"/>
  <c r="G37" i="7"/>
  <c r="I37" i="7"/>
  <c r="J37" i="7"/>
  <c r="K37" i="7"/>
  <c r="L37" i="7"/>
  <c r="F38" i="7"/>
  <c r="G38" i="7"/>
  <c r="I38" i="7"/>
  <c r="J38" i="7"/>
  <c r="K38" i="7"/>
  <c r="L38" i="7"/>
  <c r="F39" i="7"/>
  <c r="G39" i="7"/>
  <c r="I39" i="7"/>
  <c r="J39" i="7"/>
  <c r="K39" i="7"/>
  <c r="L39" i="7"/>
  <c r="F40" i="7"/>
  <c r="G40" i="7"/>
  <c r="I40" i="7"/>
  <c r="J40" i="7"/>
  <c r="K40" i="7"/>
  <c r="L40" i="7"/>
  <c r="F41" i="7"/>
  <c r="G41" i="7"/>
  <c r="I41" i="7"/>
  <c r="J41" i="7"/>
  <c r="K41" i="7"/>
  <c r="L41" i="7"/>
  <c r="F42" i="7"/>
  <c r="G42" i="7"/>
  <c r="I42" i="7"/>
  <c r="J42" i="7"/>
  <c r="K42" i="7"/>
  <c r="L42" i="7"/>
  <c r="F43" i="7"/>
  <c r="G43" i="7"/>
  <c r="I43" i="7"/>
  <c r="J43" i="7"/>
  <c r="K43" i="7"/>
  <c r="L43" i="7"/>
  <c r="F44" i="7"/>
  <c r="G44" i="7"/>
  <c r="I44" i="7"/>
  <c r="J44" i="7"/>
  <c r="K44" i="7"/>
  <c r="L44" i="7"/>
  <c r="F45" i="7"/>
  <c r="G45" i="7"/>
  <c r="I45" i="7"/>
  <c r="J45" i="7"/>
  <c r="K45" i="7"/>
  <c r="L45" i="7"/>
  <c r="F46" i="7"/>
  <c r="G46" i="7"/>
  <c r="I46" i="7"/>
  <c r="J46" i="7"/>
  <c r="K46" i="7"/>
  <c r="L46" i="7"/>
  <c r="F47" i="7"/>
  <c r="G47" i="7"/>
  <c r="I47" i="7"/>
  <c r="J47" i="7"/>
  <c r="K47" i="7"/>
  <c r="L47" i="7"/>
  <c r="F48" i="7"/>
  <c r="G48" i="7"/>
  <c r="I48" i="7"/>
  <c r="J48" i="7"/>
  <c r="K48" i="7"/>
  <c r="L48" i="7"/>
  <c r="F49" i="7"/>
  <c r="G49" i="7"/>
  <c r="I49" i="7"/>
  <c r="J49" i="7"/>
  <c r="K49" i="7"/>
  <c r="L49" i="7"/>
  <c r="F50" i="7"/>
  <c r="G50" i="7"/>
  <c r="I50" i="7"/>
  <c r="J50" i="7"/>
  <c r="K50" i="7"/>
  <c r="L50" i="7"/>
  <c r="F51" i="7"/>
  <c r="G51" i="7"/>
  <c r="I51" i="7"/>
  <c r="J51" i="7"/>
  <c r="K51" i="7"/>
  <c r="L51" i="7"/>
  <c r="F52" i="7"/>
  <c r="G52" i="7"/>
  <c r="I52" i="7"/>
  <c r="J52" i="7"/>
  <c r="K52" i="7"/>
  <c r="L52" i="7"/>
  <c r="F53" i="7"/>
  <c r="G53" i="7"/>
  <c r="I53" i="7"/>
  <c r="J53" i="7"/>
  <c r="K53" i="7"/>
  <c r="L53" i="7"/>
  <c r="F54" i="7"/>
  <c r="G54" i="7"/>
  <c r="I54" i="7"/>
  <c r="J54" i="7"/>
  <c r="K54" i="7"/>
  <c r="L54" i="7"/>
  <c r="C12" i="11"/>
  <c r="D3" i="15"/>
  <c r="D7" i="15"/>
  <c r="E3" i="15"/>
  <c r="F3" i="15"/>
  <c r="G3" i="15"/>
  <c r="H3" i="15"/>
  <c r="I3" i="15"/>
  <c r="J3" i="15"/>
  <c r="K3" i="15"/>
  <c r="L3" i="15"/>
  <c r="M3" i="15"/>
  <c r="N3" i="15"/>
  <c r="O3" i="15"/>
  <c r="P3" i="15"/>
  <c r="Q3" i="15"/>
  <c r="R3" i="15"/>
  <c r="S3" i="15"/>
  <c r="E7" i="15"/>
  <c r="F7" i="15"/>
  <c r="G7" i="15"/>
  <c r="H7" i="15"/>
  <c r="I7" i="15"/>
  <c r="J7" i="15"/>
  <c r="K7" i="15"/>
  <c r="L7" i="15"/>
  <c r="M7" i="15"/>
  <c r="N7" i="15"/>
  <c r="O7" i="15"/>
  <c r="Q7" i="15"/>
  <c r="R7" i="15"/>
  <c r="S7" i="15"/>
  <c r="T3" i="15"/>
  <c r="U3" i="15"/>
  <c r="V3" i="15"/>
  <c r="W3" i="15"/>
  <c r="X3" i="15"/>
  <c r="Y3" i="15"/>
  <c r="Z3" i="15"/>
  <c r="AA3" i="15"/>
  <c r="D6" i="15"/>
  <c r="E6" i="15"/>
  <c r="F6" i="15"/>
  <c r="G6" i="15"/>
  <c r="H6" i="15"/>
  <c r="I6" i="15"/>
  <c r="J6" i="15"/>
  <c r="K6" i="15"/>
  <c r="L6" i="15"/>
  <c r="M6" i="15"/>
  <c r="N6" i="15"/>
  <c r="O6" i="15"/>
  <c r="P6" i="15"/>
  <c r="Q6" i="15"/>
  <c r="R6" i="15"/>
  <c r="S6" i="15"/>
  <c r="T6" i="15"/>
  <c r="U6" i="15"/>
  <c r="V6" i="15"/>
  <c r="W6" i="15"/>
  <c r="X6" i="15"/>
  <c r="Y6" i="15"/>
  <c r="Z6" i="15"/>
  <c r="AA6" i="15"/>
  <c r="E27" i="16"/>
  <c r="E44" i="16"/>
  <c r="E48" i="16"/>
  <c r="E54" i="16"/>
  <c r="E55" i="16"/>
  <c r="P7" i="15"/>
  <c r="T7" i="15"/>
  <c r="U7" i="15"/>
  <c r="V7" i="15"/>
  <c r="W7" i="15"/>
  <c r="X7" i="15"/>
  <c r="Y7" i="15"/>
  <c r="Z7" i="15"/>
  <c r="AA7" i="15"/>
  <c r="G7" i="10"/>
  <c r="G6" i="10"/>
  <c r="AB7" i="15"/>
  <c r="AB6" i="15"/>
  <c r="E7" i="10"/>
  <c r="E6" i="10"/>
  <c r="C3" i="10"/>
  <c r="M57" i="3"/>
  <c r="M40" i="3"/>
  <c r="F7" i="7"/>
  <c r="D6" i="5"/>
  <c r="D7" i="4"/>
  <c r="E7" i="6"/>
  <c r="C2" i="10"/>
  <c r="L4" i="5"/>
  <c r="D9" i="4"/>
  <c r="D10" i="3"/>
  <c r="G16" i="1"/>
  <c r="G17" i="1"/>
  <c r="G18" i="1"/>
  <c r="G19" i="1"/>
  <c r="G20" i="1"/>
  <c r="G21" i="1"/>
  <c r="G22" i="1"/>
  <c r="G23" i="1"/>
  <c r="G24" i="1"/>
  <c r="E18" i="3"/>
  <c r="E19" i="3"/>
  <c r="E20" i="3"/>
  <c r="E21" i="3"/>
  <c r="E22" i="3"/>
  <c r="E23" i="3"/>
  <c r="E24" i="3"/>
  <c r="E25" i="3"/>
  <c r="E26" i="3"/>
  <c r="I22" i="4"/>
  <c r="AB5" i="15"/>
  <c r="C12" i="5"/>
  <c r="C13" i="5"/>
  <c r="C14" i="5"/>
  <c r="C21" i="5"/>
  <c r="C22" i="5"/>
  <c r="C23" i="5"/>
  <c r="C24" i="5"/>
  <c r="C25" i="5"/>
  <c r="C26" i="5"/>
  <c r="C27" i="5"/>
  <c r="C28" i="5"/>
  <c r="C29" i="5"/>
  <c r="C30" i="5"/>
  <c r="C11" i="5"/>
  <c r="I25" i="4"/>
  <c r="F25" i="6"/>
  <c r="G25" i="6"/>
  <c r="H25" i="6"/>
  <c r="I25" i="6"/>
  <c r="J25" i="6"/>
  <c r="K25" i="6"/>
  <c r="L25" i="6"/>
  <c r="M25" i="6"/>
  <c r="O25" i="6"/>
  <c r="P25" i="6"/>
  <c r="E25" i="6"/>
  <c r="H29" i="11"/>
  <c r="H30" i="11"/>
  <c r="H31" i="11"/>
  <c r="H32" i="11"/>
  <c r="H33" i="11"/>
  <c r="H34" i="11"/>
  <c r="H35" i="11"/>
  <c r="H36" i="11"/>
  <c r="H37" i="11"/>
  <c r="H38" i="11"/>
  <c r="H39" i="11"/>
  <c r="H40" i="11"/>
  <c r="H41" i="11"/>
  <c r="H42" i="11"/>
  <c r="H43" i="11"/>
  <c r="H44" i="11"/>
  <c r="H45" i="11"/>
  <c r="H46" i="11"/>
  <c r="F11" i="6"/>
  <c r="G11" i="6"/>
  <c r="H11" i="6"/>
  <c r="I11" i="6"/>
  <c r="J11" i="6"/>
  <c r="K11" i="6"/>
  <c r="L11" i="6"/>
  <c r="M11" i="6"/>
  <c r="N11" i="6"/>
  <c r="O11" i="6"/>
  <c r="P11" i="6"/>
  <c r="E11" i="6"/>
  <c r="K6" i="7"/>
  <c r="K8" i="7"/>
  <c r="C23" i="6"/>
  <c r="C22" i="6"/>
  <c r="C21" i="6"/>
  <c r="C20" i="6"/>
  <c r="C19" i="6"/>
  <c r="C18" i="6"/>
  <c r="C17" i="6"/>
  <c r="C16" i="6"/>
  <c r="C31" i="3"/>
  <c r="D31" i="3"/>
  <c r="E31" i="3"/>
  <c r="F31" i="3"/>
  <c r="H31" i="3"/>
  <c r="C32" i="3"/>
  <c r="D32" i="3"/>
  <c r="E32" i="3"/>
  <c r="F32" i="3"/>
  <c r="H32" i="3"/>
  <c r="C33" i="3"/>
  <c r="D33" i="3"/>
  <c r="E33" i="3"/>
  <c r="F33" i="3"/>
  <c r="H33" i="3"/>
  <c r="C34" i="3"/>
  <c r="D34" i="3"/>
  <c r="E34" i="3"/>
  <c r="F34" i="3"/>
  <c r="H34" i="3"/>
  <c r="C35" i="3"/>
  <c r="D35" i="3"/>
  <c r="E35" i="3"/>
  <c r="F35" i="3"/>
  <c r="H35" i="3"/>
  <c r="D9" i="3"/>
  <c r="G25" i="1"/>
  <c r="G26" i="1"/>
  <c r="G27" i="1"/>
  <c r="G28" i="1"/>
  <c r="G29" i="1"/>
  <c r="G30" i="1"/>
  <c r="E59" i="11"/>
  <c r="G26" i="7"/>
  <c r="L26" i="7"/>
  <c r="G16" i="7"/>
  <c r="L16" i="7"/>
  <c r="G17" i="7"/>
  <c r="L17" i="7"/>
  <c r="G18" i="7"/>
  <c r="L18" i="7"/>
  <c r="G19" i="7"/>
  <c r="L19" i="7"/>
  <c r="G20" i="7"/>
  <c r="L20" i="7"/>
  <c r="G21" i="7"/>
  <c r="L21" i="7"/>
  <c r="G22" i="7"/>
  <c r="L22" i="7"/>
  <c r="G23" i="7"/>
  <c r="L23" i="7"/>
  <c r="G24" i="7"/>
  <c r="L24" i="7"/>
  <c r="G25" i="7"/>
  <c r="L25" i="7"/>
  <c r="G27" i="7"/>
  <c r="L27" i="7"/>
  <c r="G28" i="7"/>
  <c r="L28" i="7"/>
  <c r="G29" i="7"/>
  <c r="L29" i="7"/>
  <c r="G30" i="7"/>
  <c r="L30" i="7"/>
  <c r="G31" i="7"/>
  <c r="L31" i="7"/>
  <c r="G15" i="7"/>
  <c r="L15" i="7"/>
  <c r="C36" i="3"/>
  <c r="H36" i="3"/>
  <c r="C37" i="3"/>
  <c r="H37" i="3"/>
  <c r="C38" i="3"/>
  <c r="H38" i="3"/>
  <c r="C39" i="3"/>
  <c r="H39" i="3"/>
  <c r="F36" i="3"/>
  <c r="F37" i="3"/>
  <c r="F38" i="3"/>
  <c r="F39" i="3"/>
  <c r="D36" i="3"/>
  <c r="E36" i="3"/>
  <c r="D37" i="3"/>
  <c r="E37" i="3"/>
  <c r="D38" i="3"/>
  <c r="E38" i="3"/>
  <c r="D39" i="3"/>
  <c r="E39" i="3"/>
  <c r="F30" i="3"/>
  <c r="I23" i="4"/>
  <c r="E54" i="3"/>
  <c r="E61" i="11"/>
  <c r="F55" i="11"/>
  <c r="F56" i="11"/>
  <c r="F57" i="11"/>
  <c r="F58" i="11"/>
  <c r="G3" i="1"/>
  <c r="E30" i="3"/>
  <c r="D30" i="3"/>
  <c r="H58" i="3"/>
  <c r="I24" i="4"/>
  <c r="I26" i="4"/>
  <c r="I27" i="4"/>
  <c r="I32" i="4"/>
  <c r="I33" i="4"/>
  <c r="I34" i="4"/>
  <c r="I35" i="4"/>
  <c r="I36" i="4"/>
  <c r="I37" i="4"/>
  <c r="I38" i="4"/>
  <c r="I39" i="4"/>
  <c r="I40" i="4"/>
  <c r="I41" i="4"/>
  <c r="D28" i="12"/>
  <c r="H24" i="11"/>
  <c r="H25" i="11"/>
  <c r="H26" i="11"/>
  <c r="H27" i="11"/>
  <c r="H28" i="11"/>
  <c r="H23" i="11"/>
  <c r="C4" i="10"/>
  <c r="E2" i="10"/>
  <c r="F5" i="7"/>
  <c r="F4" i="7"/>
  <c r="K4" i="7"/>
  <c r="F6" i="7"/>
  <c r="E5" i="6"/>
  <c r="E4" i="6"/>
  <c r="O4" i="6"/>
  <c r="E6" i="6"/>
  <c r="N8" i="5"/>
  <c r="L7" i="5"/>
  <c r="L5" i="5"/>
  <c r="D5" i="5"/>
  <c r="D4" i="5"/>
  <c r="D5" i="4"/>
  <c r="D4" i="4"/>
  <c r="G5" i="4"/>
  <c r="G4" i="4"/>
  <c r="D6" i="4"/>
  <c r="H5" i="3"/>
  <c r="D5" i="3"/>
  <c r="E10" i="11"/>
  <c r="D4" i="3"/>
  <c r="D3" i="3"/>
  <c r="G5" i="1"/>
  <c r="D5" i="1"/>
  <c r="D4" i="1"/>
  <c r="H4" i="3"/>
  <c r="G5" i="10"/>
  <c r="D6" i="3"/>
  <c r="K5" i="7"/>
  <c r="C15" i="6"/>
  <c r="O5" i="6"/>
  <c r="D7" i="5"/>
  <c r="H8" i="3"/>
  <c r="J14" i="3"/>
  <c r="E17" i="3"/>
  <c r="O11" i="5"/>
  <c r="O12" i="5"/>
  <c r="O13" i="5"/>
  <c r="O14" i="5"/>
  <c r="O21" i="5"/>
  <c r="O22" i="5"/>
  <c r="O23" i="5"/>
  <c r="O24" i="5"/>
  <c r="O25" i="5"/>
  <c r="O26" i="5"/>
  <c r="O27" i="5"/>
  <c r="O28" i="5"/>
  <c r="O29" i="5"/>
  <c r="O30" i="5"/>
  <c r="O31" i="5"/>
  <c r="N31" i="5"/>
  <c r="G27" i="3"/>
  <c r="E27" i="3"/>
  <c r="F8" i="3"/>
  <c r="E5" i="3"/>
  <c r="D59" i="1"/>
  <c r="E15" i="11"/>
  <c r="J68" i="3"/>
  <c r="C14" i="6"/>
  <c r="R54" i="16"/>
  <c r="E60" i="6"/>
  <c r="E62" i="6"/>
  <c r="E63" i="6"/>
  <c r="D9" i="15"/>
  <c r="F60" i="6"/>
  <c r="F62" i="6"/>
  <c r="F63" i="6"/>
  <c r="E9" i="15"/>
  <c r="G60" i="6"/>
  <c r="G62" i="6"/>
  <c r="G63" i="6"/>
  <c r="F9" i="15"/>
  <c r="H60" i="6"/>
  <c r="H62" i="6"/>
  <c r="H63" i="6"/>
  <c r="G9" i="15"/>
  <c r="I60" i="6"/>
  <c r="I62" i="6"/>
  <c r="I63" i="6"/>
  <c r="H9" i="15"/>
  <c r="J60" i="6"/>
  <c r="J62" i="6"/>
  <c r="J63" i="6"/>
  <c r="I9" i="15"/>
  <c r="K60" i="6"/>
  <c r="K62" i="6"/>
  <c r="K63" i="6"/>
  <c r="J9" i="15"/>
  <c r="L60" i="6"/>
  <c r="L62" i="6"/>
  <c r="L63" i="6"/>
  <c r="K9" i="15"/>
  <c r="M60" i="6"/>
  <c r="M62" i="6"/>
  <c r="M63" i="6"/>
  <c r="L9" i="15"/>
  <c r="N60" i="6"/>
  <c r="N62" i="6"/>
  <c r="N63" i="6"/>
  <c r="M9" i="15"/>
  <c r="O60" i="6"/>
  <c r="O62" i="6"/>
  <c r="O63" i="6"/>
  <c r="N9" i="15"/>
  <c r="P60" i="6"/>
  <c r="P62" i="6"/>
  <c r="P63" i="6"/>
  <c r="O9" i="15"/>
  <c r="E60" i="16"/>
  <c r="E62" i="16"/>
  <c r="E63" i="16"/>
  <c r="P9" i="15"/>
  <c r="F60" i="16"/>
  <c r="F62" i="16"/>
  <c r="F63" i="16"/>
  <c r="Q9" i="15"/>
  <c r="G60" i="16"/>
  <c r="G62" i="16"/>
  <c r="G63" i="16"/>
  <c r="R9" i="15"/>
  <c r="H60" i="16"/>
  <c r="H62" i="16"/>
  <c r="H63" i="16"/>
  <c r="S9" i="15"/>
  <c r="I60" i="16"/>
  <c r="I62" i="16"/>
  <c r="I63" i="16"/>
  <c r="T9" i="15"/>
  <c r="J60" i="16"/>
  <c r="J62" i="16"/>
  <c r="J63" i="16"/>
  <c r="U9" i="15"/>
  <c r="K60" i="16"/>
  <c r="K62" i="16"/>
  <c r="K63" i="16"/>
  <c r="V9" i="15"/>
  <c r="L60" i="16"/>
  <c r="L62" i="16"/>
  <c r="L63" i="16"/>
  <c r="W9" i="15"/>
  <c r="M60" i="16"/>
  <c r="M62" i="16"/>
  <c r="M63" i="16"/>
  <c r="X9" i="15"/>
  <c r="N60" i="16"/>
  <c r="N62" i="16"/>
  <c r="N63" i="16"/>
  <c r="Y9" i="15"/>
  <c r="O60" i="16"/>
  <c r="O62" i="16"/>
  <c r="O63" i="16"/>
  <c r="Z9" i="15"/>
  <c r="P60" i="16"/>
  <c r="P62" i="16"/>
  <c r="P63" i="16"/>
  <c r="AA9" i="15"/>
  <c r="AB9" i="15"/>
  <c r="D10" i="15"/>
  <c r="E10" i="15"/>
  <c r="F10" i="15"/>
  <c r="G10" i="15"/>
  <c r="H10" i="15"/>
  <c r="I10" i="15"/>
  <c r="J10" i="15"/>
  <c r="K10" i="15"/>
  <c r="L10" i="15"/>
  <c r="M10" i="15"/>
  <c r="N10" i="15"/>
  <c r="O10" i="15"/>
  <c r="P10" i="15"/>
  <c r="Q10" i="15"/>
  <c r="R10" i="15"/>
  <c r="S10" i="15"/>
  <c r="T10" i="15"/>
  <c r="U10" i="15"/>
  <c r="V10" i="15"/>
  <c r="W10" i="15"/>
  <c r="X10" i="15"/>
  <c r="Y10" i="15"/>
  <c r="Z10" i="15"/>
  <c r="AA10" i="15"/>
  <c r="AB10" i="15"/>
  <c r="AC10" i="15"/>
  <c r="D11" i="15"/>
  <c r="E11" i="15"/>
  <c r="F11" i="15"/>
  <c r="G11" i="15"/>
  <c r="H11" i="15"/>
  <c r="I11" i="15"/>
  <c r="J11" i="15"/>
  <c r="K11" i="15"/>
  <c r="L11" i="15"/>
  <c r="M11" i="15"/>
  <c r="N11" i="15"/>
  <c r="O11" i="15"/>
  <c r="P11" i="15"/>
  <c r="Q11" i="15"/>
  <c r="R11" i="15"/>
  <c r="S11" i="15"/>
  <c r="T11" i="15"/>
  <c r="U11" i="15"/>
  <c r="V11" i="15"/>
  <c r="W11" i="15"/>
  <c r="X11" i="15"/>
  <c r="Y11" i="15"/>
  <c r="Z11" i="15"/>
  <c r="AA11" i="15"/>
  <c r="AB11" i="15"/>
  <c r="AC11" i="15"/>
  <c r="D12" i="15"/>
  <c r="E12" i="15"/>
  <c r="F12" i="15"/>
  <c r="G12" i="15"/>
  <c r="H12" i="15"/>
  <c r="I12" i="15"/>
  <c r="J12" i="15"/>
  <c r="K12" i="15"/>
  <c r="L12" i="15"/>
  <c r="M12" i="15"/>
  <c r="N12" i="15"/>
  <c r="O12" i="15"/>
  <c r="P12" i="15"/>
  <c r="Q12" i="15"/>
  <c r="R12" i="15"/>
  <c r="S12" i="15"/>
  <c r="T12" i="15"/>
  <c r="U12" i="15"/>
  <c r="V12" i="15"/>
  <c r="W12" i="15"/>
  <c r="X12" i="15"/>
  <c r="Y12" i="15"/>
  <c r="Z12" i="15"/>
  <c r="AA12" i="15"/>
  <c r="AB12" i="15"/>
  <c r="AC12" i="15"/>
  <c r="D13" i="15"/>
  <c r="E13" i="15"/>
  <c r="F13" i="15"/>
  <c r="G13" i="15"/>
  <c r="H13" i="15"/>
  <c r="I13" i="15"/>
  <c r="J13" i="15"/>
  <c r="K13" i="15"/>
  <c r="L13" i="15"/>
  <c r="M13" i="15"/>
  <c r="N13" i="15"/>
  <c r="O13" i="15"/>
  <c r="P13" i="15"/>
  <c r="Q13" i="15"/>
  <c r="R13" i="15"/>
  <c r="S13" i="15"/>
  <c r="T13" i="15"/>
  <c r="U13" i="15"/>
  <c r="V13" i="15"/>
  <c r="W13" i="15"/>
  <c r="X13" i="15"/>
  <c r="Y13" i="15"/>
  <c r="Z13" i="15"/>
  <c r="AA13" i="15"/>
  <c r="AB13" i="15"/>
  <c r="AC13" i="15"/>
  <c r="D14" i="15"/>
  <c r="E14" i="15"/>
  <c r="F14" i="15"/>
  <c r="G14" i="15"/>
  <c r="H14" i="15"/>
  <c r="I14" i="15"/>
  <c r="J14" i="15"/>
  <c r="K14" i="15"/>
  <c r="L14" i="15"/>
  <c r="M14" i="15"/>
  <c r="N14" i="15"/>
  <c r="O14" i="15"/>
  <c r="P14" i="15"/>
  <c r="Q14" i="15"/>
  <c r="R14" i="15"/>
  <c r="S14" i="15"/>
  <c r="T14" i="15"/>
  <c r="U14" i="15"/>
  <c r="V14" i="15"/>
  <c r="W14" i="15"/>
  <c r="X14" i="15"/>
  <c r="Y14" i="15"/>
  <c r="Z14" i="15"/>
  <c r="AA14" i="15"/>
  <c r="AB14" i="15"/>
  <c r="AC14" i="15"/>
  <c r="D15" i="15"/>
  <c r="E15" i="15"/>
  <c r="F15" i="15"/>
  <c r="G15" i="15"/>
  <c r="H15" i="15"/>
  <c r="I15" i="15"/>
  <c r="J15" i="15"/>
  <c r="K15" i="15"/>
  <c r="L15" i="15"/>
  <c r="M15" i="15"/>
  <c r="N15" i="15"/>
  <c r="O15" i="15"/>
  <c r="P15" i="15"/>
  <c r="Q15" i="15"/>
  <c r="R15" i="15"/>
  <c r="S15" i="15"/>
  <c r="T15" i="15"/>
  <c r="U15" i="15"/>
  <c r="V15" i="15"/>
  <c r="W15" i="15"/>
  <c r="X15" i="15"/>
  <c r="Y15" i="15"/>
  <c r="Z15" i="15"/>
  <c r="AA15" i="15"/>
  <c r="AB15" i="15"/>
  <c r="AC15" i="15"/>
  <c r="D16" i="15"/>
  <c r="E16" i="15"/>
  <c r="F16" i="15"/>
  <c r="G16" i="15"/>
  <c r="H16" i="15"/>
  <c r="I16" i="15"/>
  <c r="J16" i="15"/>
  <c r="K16" i="15"/>
  <c r="L16" i="15"/>
  <c r="M16" i="15"/>
  <c r="N16" i="15"/>
  <c r="O16" i="15"/>
  <c r="P16" i="15"/>
  <c r="Q16" i="15"/>
  <c r="R16" i="15"/>
  <c r="S16" i="15"/>
  <c r="T16" i="15"/>
  <c r="U16" i="15"/>
  <c r="V16" i="15"/>
  <c r="W16" i="15"/>
  <c r="X16" i="15"/>
  <c r="Y16" i="15"/>
  <c r="Z16" i="15"/>
  <c r="AA16" i="15"/>
  <c r="AB16" i="15"/>
  <c r="AC16" i="15"/>
  <c r="D17" i="15"/>
  <c r="E17" i="15"/>
  <c r="F17" i="15"/>
  <c r="G17" i="15"/>
  <c r="H17" i="15"/>
  <c r="I17" i="15"/>
  <c r="J17" i="15"/>
  <c r="K17" i="15"/>
  <c r="L17" i="15"/>
  <c r="M17" i="15"/>
  <c r="N17" i="15"/>
  <c r="O17" i="15"/>
  <c r="P17" i="15"/>
  <c r="Q17" i="15"/>
  <c r="R17" i="15"/>
  <c r="S17" i="15"/>
  <c r="T17" i="15"/>
  <c r="U17" i="15"/>
  <c r="V17" i="15"/>
  <c r="W17" i="15"/>
  <c r="X17" i="15"/>
  <c r="Y17" i="15"/>
  <c r="Z17" i="15"/>
  <c r="AA17" i="15"/>
  <c r="AB17" i="15"/>
  <c r="AC17" i="15"/>
  <c r="D18" i="15"/>
  <c r="E18" i="15"/>
  <c r="F18" i="15"/>
  <c r="G18" i="15"/>
  <c r="H18" i="15"/>
  <c r="I18" i="15"/>
  <c r="J18" i="15"/>
  <c r="K18" i="15"/>
  <c r="L18" i="15"/>
  <c r="M18" i="15"/>
  <c r="N18" i="15"/>
  <c r="O18" i="15"/>
  <c r="P18" i="15"/>
  <c r="Q18" i="15"/>
  <c r="R18" i="15"/>
  <c r="S18" i="15"/>
  <c r="T18" i="15"/>
  <c r="U18" i="15"/>
  <c r="V18" i="15"/>
  <c r="W18" i="15"/>
  <c r="X18" i="15"/>
  <c r="Y18" i="15"/>
  <c r="Z18" i="15"/>
  <c r="AA18" i="15"/>
  <c r="AB18" i="15"/>
  <c r="AC18" i="15"/>
  <c r="D19" i="15"/>
  <c r="E19" i="15"/>
  <c r="F19" i="15"/>
  <c r="G19" i="15"/>
  <c r="H19" i="15"/>
  <c r="I19" i="15"/>
  <c r="J19" i="15"/>
  <c r="K19" i="15"/>
  <c r="L19" i="15"/>
  <c r="M19" i="15"/>
  <c r="N19" i="15"/>
  <c r="O19" i="15"/>
  <c r="P19" i="15"/>
  <c r="Q19" i="15"/>
  <c r="R19" i="15"/>
  <c r="S19" i="15"/>
  <c r="T19" i="15"/>
  <c r="U19" i="15"/>
  <c r="V19" i="15"/>
  <c r="W19" i="15"/>
  <c r="X19" i="15"/>
  <c r="Y19" i="15"/>
  <c r="Z19" i="15"/>
  <c r="AA19" i="15"/>
  <c r="AB19" i="15"/>
  <c r="AC19" i="15"/>
  <c r="D20" i="15"/>
  <c r="E20" i="15"/>
  <c r="F20" i="15"/>
  <c r="G20" i="15"/>
  <c r="H20" i="15"/>
  <c r="I20" i="15"/>
  <c r="J20" i="15"/>
  <c r="K20" i="15"/>
  <c r="L20" i="15"/>
  <c r="M20" i="15"/>
  <c r="N20" i="15"/>
  <c r="O20" i="15"/>
  <c r="P20" i="15"/>
  <c r="Q20" i="15"/>
  <c r="R20" i="15"/>
  <c r="S20" i="15"/>
  <c r="T20" i="15"/>
  <c r="U20" i="15"/>
  <c r="V20" i="15"/>
  <c r="W20" i="15"/>
  <c r="X20" i="15"/>
  <c r="Y20" i="15"/>
  <c r="Z20" i="15"/>
  <c r="AA20" i="15"/>
  <c r="AB20" i="15"/>
  <c r="AC20" i="15"/>
  <c r="D21" i="15"/>
  <c r="E21" i="15"/>
  <c r="F21" i="15"/>
  <c r="G21" i="15"/>
  <c r="H21" i="15"/>
  <c r="I21" i="15"/>
  <c r="J21" i="15"/>
  <c r="K21" i="15"/>
  <c r="L21" i="15"/>
  <c r="M21" i="15"/>
  <c r="N21" i="15"/>
  <c r="O21" i="15"/>
  <c r="P21" i="15"/>
  <c r="Q21" i="15"/>
  <c r="R21" i="15"/>
  <c r="S21" i="15"/>
  <c r="T21" i="15"/>
  <c r="U21" i="15"/>
  <c r="V21" i="15"/>
  <c r="W21" i="15"/>
  <c r="X21" i="15"/>
  <c r="Y21" i="15"/>
  <c r="Z21" i="15"/>
  <c r="AA21" i="15"/>
  <c r="AB21" i="15"/>
  <c r="AC21" i="15"/>
  <c r="D22" i="15"/>
  <c r="E22" i="15"/>
  <c r="F22" i="15"/>
  <c r="G22" i="15"/>
  <c r="H22" i="15"/>
  <c r="I22" i="15"/>
  <c r="J22" i="15"/>
  <c r="K22" i="15"/>
  <c r="L22" i="15"/>
  <c r="M22" i="15"/>
  <c r="N22" i="15"/>
  <c r="O22" i="15"/>
  <c r="P22" i="15"/>
  <c r="Q22" i="15"/>
  <c r="R22" i="15"/>
  <c r="S22" i="15"/>
  <c r="T22" i="15"/>
  <c r="U22" i="15"/>
  <c r="V22" i="15"/>
  <c r="W22" i="15"/>
  <c r="X22" i="15"/>
  <c r="Y22" i="15"/>
  <c r="Z22" i="15"/>
  <c r="AA22" i="15"/>
  <c r="AB22" i="15"/>
  <c r="AC22" i="15"/>
  <c r="D23" i="15"/>
  <c r="E23" i="15"/>
  <c r="F23" i="15"/>
  <c r="G23" i="15"/>
  <c r="H23" i="15"/>
  <c r="I23" i="15"/>
  <c r="J23" i="15"/>
  <c r="K23" i="15"/>
  <c r="L23" i="15"/>
  <c r="M23" i="15"/>
  <c r="N23" i="15"/>
  <c r="O23" i="15"/>
  <c r="P23" i="15"/>
  <c r="Q23" i="15"/>
  <c r="R23" i="15"/>
  <c r="S23" i="15"/>
  <c r="T23" i="15"/>
  <c r="U23" i="15"/>
  <c r="V23" i="15"/>
  <c r="W23" i="15"/>
  <c r="X23" i="15"/>
  <c r="Y23" i="15"/>
  <c r="Z23" i="15"/>
  <c r="AA23" i="15"/>
  <c r="AB23" i="15"/>
  <c r="AC23" i="15"/>
  <c r="D24" i="15"/>
  <c r="E24" i="15"/>
  <c r="F24" i="15"/>
  <c r="G24" i="15"/>
  <c r="H24" i="15"/>
  <c r="I24" i="15"/>
  <c r="J24" i="15"/>
  <c r="K24" i="15"/>
  <c r="L24" i="15"/>
  <c r="M24" i="15"/>
  <c r="N24" i="15"/>
  <c r="O24" i="15"/>
  <c r="P24" i="15"/>
  <c r="Q24" i="15"/>
  <c r="R24" i="15"/>
  <c r="S24" i="15"/>
  <c r="T24" i="15"/>
  <c r="U24" i="15"/>
  <c r="V24" i="15"/>
  <c r="W24" i="15"/>
  <c r="X24" i="15"/>
  <c r="Y24" i="15"/>
  <c r="Z24" i="15"/>
  <c r="AA24" i="15"/>
  <c r="AB24" i="15"/>
  <c r="AC24" i="15"/>
  <c r="D25" i="15"/>
  <c r="E25" i="15"/>
  <c r="F25" i="15"/>
  <c r="G25" i="15"/>
  <c r="H25" i="15"/>
  <c r="I25" i="15"/>
  <c r="J25" i="15"/>
  <c r="K25" i="15"/>
  <c r="L25" i="15"/>
  <c r="M25" i="15"/>
  <c r="N25" i="15"/>
  <c r="O25" i="15"/>
  <c r="P25" i="15"/>
  <c r="Q25" i="15"/>
  <c r="R25" i="15"/>
  <c r="S25" i="15"/>
  <c r="T25" i="15"/>
  <c r="U25" i="15"/>
  <c r="V25" i="15"/>
  <c r="W25" i="15"/>
  <c r="X25" i="15"/>
  <c r="Y25" i="15"/>
  <c r="Z25" i="15"/>
  <c r="AA25" i="15"/>
  <c r="AB25" i="15"/>
  <c r="AC25" i="15"/>
  <c r="D26" i="15"/>
  <c r="E26" i="15"/>
  <c r="F26" i="15"/>
  <c r="G26" i="15"/>
  <c r="H26" i="15"/>
  <c r="I26" i="15"/>
  <c r="J26" i="15"/>
  <c r="K26" i="15"/>
  <c r="L26" i="15"/>
  <c r="M26" i="15"/>
  <c r="N26" i="15"/>
  <c r="O26" i="15"/>
  <c r="P26" i="15"/>
  <c r="Q26" i="15"/>
  <c r="R26" i="15"/>
  <c r="S26" i="15"/>
  <c r="T26" i="15"/>
  <c r="U26" i="15"/>
  <c r="V26" i="15"/>
  <c r="W26" i="15"/>
  <c r="X26" i="15"/>
  <c r="Y26" i="15"/>
  <c r="Z26" i="15"/>
  <c r="AA26" i="15"/>
  <c r="AB26" i="15"/>
  <c r="AC26" i="15"/>
  <c r="D27" i="15"/>
  <c r="E27" i="15"/>
  <c r="F27" i="15"/>
  <c r="G27" i="15"/>
  <c r="H27" i="15"/>
  <c r="I27" i="15"/>
  <c r="J27" i="15"/>
  <c r="K27" i="15"/>
  <c r="L27" i="15"/>
  <c r="M27" i="15"/>
  <c r="N27" i="15"/>
  <c r="O27" i="15"/>
  <c r="P27" i="15"/>
  <c r="Q27" i="15"/>
  <c r="R27" i="15"/>
  <c r="S27" i="15"/>
  <c r="T27" i="15"/>
  <c r="U27" i="15"/>
  <c r="V27" i="15"/>
  <c r="W27" i="15"/>
  <c r="X27" i="15"/>
  <c r="Y27" i="15"/>
  <c r="Z27" i="15"/>
  <c r="AA27" i="15"/>
  <c r="AB27" i="15"/>
  <c r="AC27" i="15"/>
  <c r="D28" i="15"/>
  <c r="E28" i="15"/>
  <c r="F28" i="15"/>
  <c r="G28" i="15"/>
  <c r="H28" i="15"/>
  <c r="I28" i="15"/>
  <c r="J28" i="15"/>
  <c r="K28" i="15"/>
  <c r="L28" i="15"/>
  <c r="M28" i="15"/>
  <c r="N28" i="15"/>
  <c r="O28" i="15"/>
  <c r="P28" i="15"/>
  <c r="Q28" i="15"/>
  <c r="R28" i="15"/>
  <c r="S28" i="15"/>
  <c r="T28" i="15"/>
  <c r="U28" i="15"/>
  <c r="V28" i="15"/>
  <c r="W28" i="15"/>
  <c r="X28" i="15"/>
  <c r="Y28" i="15"/>
  <c r="Z28" i="15"/>
  <c r="AA28" i="15"/>
  <c r="AB28" i="15"/>
  <c r="AC28" i="15"/>
  <c r="D29" i="15"/>
  <c r="E29" i="15"/>
  <c r="F29" i="15"/>
  <c r="G29" i="15"/>
  <c r="H29" i="15"/>
  <c r="I29" i="15"/>
  <c r="J29" i="15"/>
  <c r="K29" i="15"/>
  <c r="L29" i="15"/>
  <c r="M29" i="15"/>
  <c r="N29" i="15"/>
  <c r="O29" i="15"/>
  <c r="P29" i="15"/>
  <c r="Q29" i="15"/>
  <c r="R29" i="15"/>
  <c r="S29" i="15"/>
  <c r="T29" i="15"/>
  <c r="U29" i="15"/>
  <c r="V29" i="15"/>
  <c r="W29" i="15"/>
  <c r="X29" i="15"/>
  <c r="Y29" i="15"/>
  <c r="Z29" i="15"/>
  <c r="AA29" i="15"/>
  <c r="AB29" i="15"/>
  <c r="AC29" i="15"/>
  <c r="D30" i="15"/>
  <c r="E30" i="15"/>
  <c r="F30" i="15"/>
  <c r="G30" i="15"/>
  <c r="H30" i="15"/>
  <c r="I30" i="15"/>
  <c r="J30" i="15"/>
  <c r="K30" i="15"/>
  <c r="L30" i="15"/>
  <c r="M30" i="15"/>
  <c r="N30" i="15"/>
  <c r="O30" i="15"/>
  <c r="P30" i="15"/>
  <c r="Q30" i="15"/>
  <c r="R30" i="15"/>
  <c r="S30" i="15"/>
  <c r="T30" i="15"/>
  <c r="U30" i="15"/>
  <c r="V30" i="15"/>
  <c r="W30" i="15"/>
  <c r="X30" i="15"/>
  <c r="Y30" i="15"/>
  <c r="Z30" i="15"/>
  <c r="AA30" i="15"/>
  <c r="AB30" i="15"/>
  <c r="AC30" i="15"/>
  <c r="D31" i="15"/>
  <c r="E31" i="15"/>
  <c r="F31" i="15"/>
  <c r="G31" i="15"/>
  <c r="H31" i="15"/>
  <c r="I31" i="15"/>
  <c r="J31" i="15"/>
  <c r="K31" i="15"/>
  <c r="L31" i="15"/>
  <c r="M31" i="15"/>
  <c r="N31" i="15"/>
  <c r="O31" i="15"/>
  <c r="P31" i="15"/>
  <c r="Q31" i="15"/>
  <c r="R31" i="15"/>
  <c r="S31" i="15"/>
  <c r="T31" i="15"/>
  <c r="U31" i="15"/>
  <c r="V31" i="15"/>
  <c r="W31" i="15"/>
  <c r="X31" i="15"/>
  <c r="Y31" i="15"/>
  <c r="Z31" i="15"/>
  <c r="AA31" i="15"/>
  <c r="AB31" i="15"/>
  <c r="AC31" i="15"/>
  <c r="D32" i="15"/>
  <c r="E32" i="15"/>
  <c r="F32" i="15"/>
  <c r="G32" i="15"/>
  <c r="H32" i="15"/>
  <c r="I32" i="15"/>
  <c r="J32" i="15"/>
  <c r="K32" i="15"/>
  <c r="L32" i="15"/>
  <c r="M32" i="15"/>
  <c r="N32" i="15"/>
  <c r="O32" i="15"/>
  <c r="P32" i="15"/>
  <c r="Q32" i="15"/>
  <c r="R32" i="15"/>
  <c r="S32" i="15"/>
  <c r="T32" i="15"/>
  <c r="U32" i="15"/>
  <c r="V32" i="15"/>
  <c r="W32" i="15"/>
  <c r="X32" i="15"/>
  <c r="Y32" i="15"/>
  <c r="Z32" i="15"/>
  <c r="AA32" i="15"/>
  <c r="AB32" i="15"/>
  <c r="AC32" i="15"/>
  <c r="D33" i="15"/>
  <c r="E33" i="15"/>
  <c r="F33" i="15"/>
  <c r="G33" i="15"/>
  <c r="H33" i="15"/>
  <c r="I33" i="15"/>
  <c r="J33" i="15"/>
  <c r="K33" i="15"/>
  <c r="L33" i="15"/>
  <c r="M33" i="15"/>
  <c r="N33" i="15"/>
  <c r="O33" i="15"/>
  <c r="P33" i="15"/>
  <c r="Q33" i="15"/>
  <c r="R33" i="15"/>
  <c r="S33" i="15"/>
  <c r="T33" i="15"/>
  <c r="U33" i="15"/>
  <c r="V33" i="15"/>
  <c r="W33" i="15"/>
  <c r="X33" i="15"/>
  <c r="Y33" i="15"/>
  <c r="Z33" i="15"/>
  <c r="AA33" i="15"/>
  <c r="AB33" i="15"/>
  <c r="AC33" i="15"/>
  <c r="D34" i="15"/>
  <c r="E34" i="15"/>
  <c r="F34" i="15"/>
  <c r="G34" i="15"/>
  <c r="H34" i="15"/>
  <c r="I34" i="15"/>
  <c r="J34" i="15"/>
  <c r="K34" i="15"/>
  <c r="L34" i="15"/>
  <c r="M34" i="15"/>
  <c r="N34" i="15"/>
  <c r="O34" i="15"/>
  <c r="P34" i="15"/>
  <c r="Q34" i="15"/>
  <c r="R34" i="15"/>
  <c r="S34" i="15"/>
  <c r="T34" i="15"/>
  <c r="U34" i="15"/>
  <c r="V34" i="15"/>
  <c r="W34" i="15"/>
  <c r="X34" i="15"/>
  <c r="Y34" i="15"/>
  <c r="Z34" i="15"/>
  <c r="AA34" i="15"/>
  <c r="AB34" i="15"/>
  <c r="AC34" i="15"/>
  <c r="D35" i="15"/>
  <c r="E35" i="15"/>
  <c r="F35" i="15"/>
  <c r="G35" i="15"/>
  <c r="H35" i="15"/>
  <c r="I35" i="15"/>
  <c r="J35" i="15"/>
  <c r="K35" i="15"/>
  <c r="L35" i="15"/>
  <c r="M35" i="15"/>
  <c r="N35" i="15"/>
  <c r="O35" i="15"/>
  <c r="P35" i="15"/>
  <c r="Q35" i="15"/>
  <c r="R35" i="15"/>
  <c r="S35" i="15"/>
  <c r="T35" i="15"/>
  <c r="U35" i="15"/>
  <c r="V35" i="15"/>
  <c r="W35" i="15"/>
  <c r="X35" i="15"/>
  <c r="Y35" i="15"/>
  <c r="Z35" i="15"/>
  <c r="AA35" i="15"/>
  <c r="AB35" i="15"/>
  <c r="AC35" i="15"/>
  <c r="D36" i="15"/>
  <c r="E36" i="15"/>
  <c r="F36" i="15"/>
  <c r="G36" i="15"/>
  <c r="H36" i="15"/>
  <c r="I36" i="15"/>
  <c r="J36" i="15"/>
  <c r="K36" i="15"/>
  <c r="L36" i="15"/>
  <c r="M36" i="15"/>
  <c r="N36" i="15"/>
  <c r="O36" i="15"/>
  <c r="P36" i="15"/>
  <c r="Q36" i="15"/>
  <c r="R36" i="15"/>
  <c r="S36" i="15"/>
  <c r="T36" i="15"/>
  <c r="U36" i="15"/>
  <c r="V36" i="15"/>
  <c r="W36" i="15"/>
  <c r="X36" i="15"/>
  <c r="Y36" i="15"/>
  <c r="Z36" i="15"/>
  <c r="AA36" i="15"/>
  <c r="AB36" i="15"/>
  <c r="AC36" i="15"/>
  <c r="D37" i="15"/>
  <c r="E37" i="15"/>
  <c r="F37" i="15"/>
  <c r="G37" i="15"/>
  <c r="H37" i="15"/>
  <c r="I37" i="15"/>
  <c r="J37" i="15"/>
  <c r="K37" i="15"/>
  <c r="L37" i="15"/>
  <c r="M37" i="15"/>
  <c r="N37" i="15"/>
  <c r="O37" i="15"/>
  <c r="P37" i="15"/>
  <c r="Q37" i="15"/>
  <c r="R37" i="15"/>
  <c r="S37" i="15"/>
  <c r="T37" i="15"/>
  <c r="U37" i="15"/>
  <c r="V37" i="15"/>
  <c r="W37" i="15"/>
  <c r="X37" i="15"/>
  <c r="Y37" i="15"/>
  <c r="Z37" i="15"/>
  <c r="AA37" i="15"/>
  <c r="AB37" i="15"/>
  <c r="AC37" i="15"/>
  <c r="D38" i="15"/>
  <c r="E38" i="15"/>
  <c r="F38" i="15"/>
  <c r="G38" i="15"/>
  <c r="H38" i="15"/>
  <c r="I38" i="15"/>
  <c r="J38" i="15"/>
  <c r="K38" i="15"/>
  <c r="L38" i="15"/>
  <c r="M38" i="15"/>
  <c r="N38" i="15"/>
  <c r="O38" i="15"/>
  <c r="P38" i="15"/>
  <c r="Q38" i="15"/>
  <c r="R38" i="15"/>
  <c r="S38" i="15"/>
  <c r="T38" i="15"/>
  <c r="U38" i="15"/>
  <c r="V38" i="15"/>
  <c r="W38" i="15"/>
  <c r="X38" i="15"/>
  <c r="Y38" i="15"/>
  <c r="Z38" i="15"/>
  <c r="AA38" i="15"/>
  <c r="AB38" i="15"/>
  <c r="AC38" i="15"/>
  <c r="D39" i="15"/>
  <c r="E39" i="15"/>
  <c r="F39" i="15"/>
  <c r="G39" i="15"/>
  <c r="H39" i="15"/>
  <c r="I39" i="15"/>
  <c r="J39" i="15"/>
  <c r="K39" i="15"/>
  <c r="L39" i="15"/>
  <c r="M39" i="15"/>
  <c r="N39" i="15"/>
  <c r="O39" i="15"/>
  <c r="P39" i="15"/>
  <c r="Q39" i="15"/>
  <c r="R39" i="15"/>
  <c r="S39" i="15"/>
  <c r="T39" i="15"/>
  <c r="U39" i="15"/>
  <c r="V39" i="15"/>
  <c r="W39" i="15"/>
  <c r="X39" i="15"/>
  <c r="Y39" i="15"/>
  <c r="Z39" i="15"/>
  <c r="AA39" i="15"/>
  <c r="AB39" i="15"/>
  <c r="AC39" i="15"/>
  <c r="D40" i="15"/>
  <c r="E40" i="15"/>
  <c r="F40" i="15"/>
  <c r="G40" i="15"/>
  <c r="H40" i="15"/>
  <c r="I40" i="15"/>
  <c r="J40" i="15"/>
  <c r="K40" i="15"/>
  <c r="L40" i="15"/>
  <c r="M40" i="15"/>
  <c r="N40" i="15"/>
  <c r="O40" i="15"/>
  <c r="P40" i="15"/>
  <c r="Q40" i="15"/>
  <c r="R40" i="15"/>
  <c r="S40" i="15"/>
  <c r="T40" i="15"/>
  <c r="U40" i="15"/>
  <c r="V40" i="15"/>
  <c r="W40" i="15"/>
  <c r="X40" i="15"/>
  <c r="Y40" i="15"/>
  <c r="Z40" i="15"/>
  <c r="AA40" i="15"/>
  <c r="AB40" i="15"/>
  <c r="AC40" i="15"/>
  <c r="D41" i="15"/>
  <c r="E41" i="15"/>
  <c r="F41" i="15"/>
  <c r="G41" i="15"/>
  <c r="H41" i="15"/>
  <c r="I41" i="15"/>
  <c r="J41" i="15"/>
  <c r="K41" i="15"/>
  <c r="L41" i="15"/>
  <c r="M41" i="15"/>
  <c r="N41" i="15"/>
  <c r="O41" i="15"/>
  <c r="P41" i="15"/>
  <c r="Q41" i="15"/>
  <c r="R41" i="15"/>
  <c r="S41" i="15"/>
  <c r="T41" i="15"/>
  <c r="U41" i="15"/>
  <c r="V41" i="15"/>
  <c r="W41" i="15"/>
  <c r="X41" i="15"/>
  <c r="Y41" i="15"/>
  <c r="Z41" i="15"/>
  <c r="AA41" i="15"/>
  <c r="AB41" i="15"/>
  <c r="AC41" i="15"/>
  <c r="D42" i="15"/>
  <c r="E42" i="15"/>
  <c r="F42" i="15"/>
  <c r="G42" i="15"/>
  <c r="H42" i="15"/>
  <c r="I42" i="15"/>
  <c r="J42" i="15"/>
  <c r="K42" i="15"/>
  <c r="L42" i="15"/>
  <c r="M42" i="15"/>
  <c r="N42" i="15"/>
  <c r="O42" i="15"/>
  <c r="P42" i="15"/>
  <c r="Q42" i="15"/>
  <c r="R42" i="15"/>
  <c r="S42" i="15"/>
  <c r="T42" i="15"/>
  <c r="U42" i="15"/>
  <c r="V42" i="15"/>
  <c r="W42" i="15"/>
  <c r="X42" i="15"/>
  <c r="Y42" i="15"/>
  <c r="Z42" i="15"/>
  <c r="AA42" i="15"/>
  <c r="AB42" i="15"/>
  <c r="AC42" i="15"/>
  <c r="D43" i="15"/>
  <c r="E43" i="15"/>
  <c r="F43" i="15"/>
  <c r="G43" i="15"/>
  <c r="H43" i="15"/>
  <c r="I43" i="15"/>
  <c r="J43" i="15"/>
  <c r="K43" i="15"/>
  <c r="L43" i="15"/>
  <c r="M43" i="15"/>
  <c r="N43" i="15"/>
  <c r="O43" i="15"/>
  <c r="P43" i="15"/>
  <c r="Q43" i="15"/>
  <c r="R43" i="15"/>
  <c r="S43" i="15"/>
  <c r="T43" i="15"/>
  <c r="U43" i="15"/>
  <c r="V43" i="15"/>
  <c r="W43" i="15"/>
  <c r="X43" i="15"/>
  <c r="Y43" i="15"/>
  <c r="Z43" i="15"/>
  <c r="AA43" i="15"/>
  <c r="AB43" i="15"/>
  <c r="AC43" i="15"/>
  <c r="D44" i="15"/>
  <c r="E44" i="15"/>
  <c r="F44" i="15"/>
  <c r="G44" i="15"/>
  <c r="H44" i="15"/>
  <c r="I44" i="15"/>
  <c r="J44" i="15"/>
  <c r="K44" i="15"/>
  <c r="L44" i="15"/>
  <c r="M44" i="15"/>
  <c r="N44" i="15"/>
  <c r="O44" i="15"/>
  <c r="P44" i="15"/>
  <c r="Q44" i="15"/>
  <c r="R44" i="15"/>
  <c r="S44" i="15"/>
  <c r="T44" i="15"/>
  <c r="U44" i="15"/>
  <c r="V44" i="15"/>
  <c r="W44" i="15"/>
  <c r="X44" i="15"/>
  <c r="Y44" i="15"/>
  <c r="Z44" i="15"/>
  <c r="AA44" i="15"/>
  <c r="AB44" i="15"/>
  <c r="AC44" i="15"/>
  <c r="D45" i="15"/>
  <c r="E45" i="15"/>
  <c r="F45" i="15"/>
  <c r="G45" i="15"/>
  <c r="H45" i="15"/>
  <c r="I45" i="15"/>
  <c r="J45" i="15"/>
  <c r="K45" i="15"/>
  <c r="L45" i="15"/>
  <c r="M45" i="15"/>
  <c r="N45" i="15"/>
  <c r="O45" i="15"/>
  <c r="P45" i="15"/>
  <c r="Q45" i="15"/>
  <c r="R45" i="15"/>
  <c r="S45" i="15"/>
  <c r="T45" i="15"/>
  <c r="U45" i="15"/>
  <c r="V45" i="15"/>
  <c r="W45" i="15"/>
  <c r="X45" i="15"/>
  <c r="Y45" i="15"/>
  <c r="Z45" i="15"/>
  <c r="AA45" i="15"/>
  <c r="AB45" i="15"/>
  <c r="AC45" i="15"/>
  <c r="D46" i="15"/>
  <c r="E46" i="15"/>
  <c r="F46" i="15"/>
  <c r="G46" i="15"/>
  <c r="H46" i="15"/>
  <c r="I46" i="15"/>
  <c r="J46" i="15"/>
  <c r="K46" i="15"/>
  <c r="L46" i="15"/>
  <c r="M46" i="15"/>
  <c r="N46" i="15"/>
  <c r="O46" i="15"/>
  <c r="P46" i="15"/>
  <c r="Q46" i="15"/>
  <c r="R46" i="15"/>
  <c r="S46" i="15"/>
  <c r="T46" i="15"/>
  <c r="U46" i="15"/>
  <c r="V46" i="15"/>
  <c r="W46" i="15"/>
  <c r="X46" i="15"/>
  <c r="Y46" i="15"/>
  <c r="Z46" i="15"/>
  <c r="AA46" i="15"/>
  <c r="AB46" i="15"/>
  <c r="AC46" i="15"/>
  <c r="D47" i="15"/>
  <c r="E47" i="15"/>
  <c r="F47" i="15"/>
  <c r="G47" i="15"/>
  <c r="H47" i="15"/>
  <c r="I47" i="15"/>
  <c r="J47" i="15"/>
  <c r="K47" i="15"/>
  <c r="L47" i="15"/>
  <c r="M47" i="15"/>
  <c r="N47" i="15"/>
  <c r="O47" i="15"/>
  <c r="P47" i="15"/>
  <c r="Q47" i="15"/>
  <c r="R47" i="15"/>
  <c r="S47" i="15"/>
  <c r="T47" i="15"/>
  <c r="U47" i="15"/>
  <c r="V47" i="15"/>
  <c r="W47" i="15"/>
  <c r="X47" i="15"/>
  <c r="Y47" i="15"/>
  <c r="Z47" i="15"/>
  <c r="AA47" i="15"/>
  <c r="AB47" i="15"/>
  <c r="AC47" i="15"/>
  <c r="D48" i="15"/>
  <c r="E48" i="15"/>
  <c r="F48" i="15"/>
  <c r="G48" i="15"/>
  <c r="H48" i="15"/>
  <c r="I48" i="15"/>
  <c r="J48" i="15"/>
  <c r="K48" i="15"/>
  <c r="L48" i="15"/>
  <c r="M48" i="15"/>
  <c r="N48" i="15"/>
  <c r="O48" i="15"/>
  <c r="P48" i="15"/>
  <c r="Q48" i="15"/>
  <c r="R48" i="15"/>
  <c r="S48" i="15"/>
  <c r="T48" i="15"/>
  <c r="U48" i="15"/>
  <c r="V48" i="15"/>
  <c r="W48" i="15"/>
  <c r="X48" i="15"/>
  <c r="Y48" i="15"/>
  <c r="Z48" i="15"/>
  <c r="AA48" i="15"/>
  <c r="AB48" i="15"/>
  <c r="AC48" i="15"/>
  <c r="D49" i="15"/>
  <c r="E49" i="15"/>
  <c r="F49" i="15"/>
  <c r="G49" i="15"/>
  <c r="H49" i="15"/>
  <c r="I49" i="15"/>
  <c r="J49" i="15"/>
  <c r="K49" i="15"/>
  <c r="L49" i="15"/>
  <c r="M49" i="15"/>
  <c r="N49" i="15"/>
  <c r="O49" i="15"/>
  <c r="P49" i="15"/>
  <c r="Q49" i="15"/>
  <c r="R49" i="15"/>
  <c r="S49" i="15"/>
  <c r="T49" i="15"/>
  <c r="U49" i="15"/>
  <c r="V49" i="15"/>
  <c r="W49" i="15"/>
  <c r="X49" i="15"/>
  <c r="Y49" i="15"/>
  <c r="Z49" i="15"/>
  <c r="AA49" i="15"/>
  <c r="AB49" i="15"/>
  <c r="AC49" i="15"/>
  <c r="D50" i="15"/>
  <c r="E50" i="15"/>
  <c r="F50" i="15"/>
  <c r="G50" i="15"/>
  <c r="H50" i="15"/>
  <c r="I50" i="15"/>
  <c r="J50" i="15"/>
  <c r="K50" i="15"/>
  <c r="L50" i="15"/>
  <c r="M50" i="15"/>
  <c r="N50" i="15"/>
  <c r="O50" i="15"/>
  <c r="P50" i="15"/>
  <c r="Q50" i="15"/>
  <c r="R50" i="15"/>
  <c r="S50" i="15"/>
  <c r="T50" i="15"/>
  <c r="U50" i="15"/>
  <c r="V50" i="15"/>
  <c r="W50" i="15"/>
  <c r="X50" i="15"/>
  <c r="Y50" i="15"/>
  <c r="Z50" i="15"/>
  <c r="AA50" i="15"/>
  <c r="AB50" i="15"/>
  <c r="AC50" i="15"/>
  <c r="D51" i="15"/>
  <c r="E51" i="15"/>
  <c r="F51" i="15"/>
  <c r="G51" i="15"/>
  <c r="H51" i="15"/>
  <c r="I51" i="15"/>
  <c r="J51" i="15"/>
  <c r="K51" i="15"/>
  <c r="L51" i="15"/>
  <c r="M51" i="15"/>
  <c r="N51" i="15"/>
  <c r="O51" i="15"/>
  <c r="P51" i="15"/>
  <c r="Q51" i="15"/>
  <c r="R51" i="15"/>
  <c r="S51" i="15"/>
  <c r="T51" i="15"/>
  <c r="U51" i="15"/>
  <c r="V51" i="15"/>
  <c r="W51" i="15"/>
  <c r="X51" i="15"/>
  <c r="Y51" i="15"/>
  <c r="Z51" i="15"/>
  <c r="AA51" i="15"/>
  <c r="AB51" i="15"/>
  <c r="AC51" i="15"/>
  <c r="D52" i="15"/>
  <c r="E52" i="15"/>
  <c r="F52" i="15"/>
  <c r="G52" i="15"/>
  <c r="H52" i="15"/>
  <c r="I52" i="15"/>
  <c r="J52" i="15"/>
  <c r="K52" i="15"/>
  <c r="L52" i="15"/>
  <c r="M52" i="15"/>
  <c r="N52" i="15"/>
  <c r="O52" i="15"/>
  <c r="P52" i="15"/>
  <c r="Q52" i="15"/>
  <c r="R52" i="15"/>
  <c r="S52" i="15"/>
  <c r="T52" i="15"/>
  <c r="U52" i="15"/>
  <c r="V52" i="15"/>
  <c r="W52" i="15"/>
  <c r="X52" i="15"/>
  <c r="Y52" i="15"/>
  <c r="Z52" i="15"/>
  <c r="AA52" i="15"/>
  <c r="AB52" i="15"/>
  <c r="AC52" i="15"/>
  <c r="D53" i="15"/>
  <c r="E53" i="15"/>
  <c r="F53" i="15"/>
  <c r="G53" i="15"/>
  <c r="H53" i="15"/>
  <c r="I53" i="15"/>
  <c r="J53" i="15"/>
  <c r="K53" i="15"/>
  <c r="L53" i="15"/>
  <c r="M53" i="15"/>
  <c r="N53" i="15"/>
  <c r="O53" i="15"/>
  <c r="P53" i="15"/>
  <c r="Q53" i="15"/>
  <c r="R53" i="15"/>
  <c r="S53" i="15"/>
  <c r="T53" i="15"/>
  <c r="U53" i="15"/>
  <c r="V53" i="15"/>
  <c r="W53" i="15"/>
  <c r="X53" i="15"/>
  <c r="Y53" i="15"/>
  <c r="Z53" i="15"/>
  <c r="AA53" i="15"/>
  <c r="AB53" i="15"/>
  <c r="AC53" i="15"/>
  <c r="D54" i="15"/>
  <c r="E54" i="15"/>
  <c r="F54" i="15"/>
  <c r="G54" i="15"/>
  <c r="H54" i="15"/>
  <c r="I54" i="15"/>
  <c r="J54" i="15"/>
  <c r="K54" i="15"/>
  <c r="L54" i="15"/>
  <c r="M54" i="15"/>
  <c r="N54" i="15"/>
  <c r="O54" i="15"/>
  <c r="P54" i="15"/>
  <c r="Q54" i="15"/>
  <c r="R54" i="15"/>
  <c r="S54" i="15"/>
  <c r="T54" i="15"/>
  <c r="U54" i="15"/>
  <c r="V54" i="15"/>
  <c r="W54" i="15"/>
  <c r="X54" i="15"/>
  <c r="Y54" i="15"/>
  <c r="Z54" i="15"/>
  <c r="AA54" i="15"/>
  <c r="AB54" i="15"/>
  <c r="AC54" i="15"/>
  <c r="D55" i="15"/>
  <c r="E55" i="15"/>
  <c r="F55" i="15"/>
  <c r="G55" i="15"/>
  <c r="H55" i="15"/>
  <c r="I55" i="15"/>
  <c r="J55" i="15"/>
  <c r="K55" i="15"/>
  <c r="L55" i="15"/>
  <c r="M55" i="15"/>
  <c r="N55" i="15"/>
  <c r="O55" i="15"/>
  <c r="P55" i="15"/>
  <c r="Q55" i="15"/>
  <c r="R55" i="15"/>
  <c r="S55" i="15"/>
  <c r="T55" i="15"/>
  <c r="U55" i="15"/>
  <c r="V55" i="15"/>
  <c r="W55" i="15"/>
  <c r="X55" i="15"/>
  <c r="Y55" i="15"/>
  <c r="Z55" i="15"/>
  <c r="AA55" i="15"/>
  <c r="AB55" i="15"/>
  <c r="AC55" i="15"/>
  <c r="D56" i="15"/>
  <c r="E56" i="15"/>
  <c r="F56" i="15"/>
  <c r="G56" i="15"/>
  <c r="H56" i="15"/>
  <c r="I56" i="15"/>
  <c r="J56" i="15"/>
  <c r="K56" i="15"/>
  <c r="L56" i="15"/>
  <c r="M56" i="15"/>
  <c r="N56" i="15"/>
  <c r="O56" i="15"/>
  <c r="P56" i="15"/>
  <c r="Q56" i="15"/>
  <c r="R56" i="15"/>
  <c r="S56" i="15"/>
  <c r="T56" i="15"/>
  <c r="U56" i="15"/>
  <c r="V56" i="15"/>
  <c r="W56" i="15"/>
  <c r="X56" i="15"/>
  <c r="Y56" i="15"/>
  <c r="Z56" i="15"/>
  <c r="AA56" i="15"/>
  <c r="AB56" i="15"/>
  <c r="AC56" i="15"/>
  <c r="D57" i="15"/>
  <c r="E57" i="15"/>
  <c r="F57" i="15"/>
  <c r="G57" i="15"/>
  <c r="H57" i="15"/>
  <c r="I57" i="15"/>
  <c r="J57" i="15"/>
  <c r="K57" i="15"/>
  <c r="L57" i="15"/>
  <c r="M57" i="15"/>
  <c r="N57" i="15"/>
  <c r="O57" i="15"/>
  <c r="P57" i="15"/>
  <c r="Q57" i="15"/>
  <c r="R57" i="15"/>
  <c r="S57" i="15"/>
  <c r="T57" i="15"/>
  <c r="U57" i="15"/>
  <c r="V57" i="15"/>
  <c r="W57" i="15"/>
  <c r="X57" i="15"/>
  <c r="Y57" i="15"/>
  <c r="Z57" i="15"/>
  <c r="AA57" i="15"/>
  <c r="AB57" i="15"/>
  <c r="AC57" i="15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H40" i="7"/>
  <c r="H41" i="7"/>
  <c r="H42" i="7"/>
  <c r="H43" i="7"/>
  <c r="H44" i="7"/>
  <c r="H45" i="7"/>
  <c r="H46" i="7"/>
  <c r="H47" i="7"/>
  <c r="H48" i="7"/>
  <c r="H49" i="7"/>
  <c r="H50" i="7"/>
  <c r="H51" i="7"/>
  <c r="H52" i="7"/>
  <c r="H53" i="7"/>
  <c r="H54" i="7"/>
  <c r="R27" i="16"/>
  <c r="R44" i="16"/>
  <c r="R48" i="16"/>
  <c r="R55" i="16"/>
  <c r="R60" i="6"/>
  <c r="R60" i="16"/>
  <c r="R62" i="6"/>
  <c r="R62" i="16"/>
  <c r="R63" i="6"/>
  <c r="R63" i="16"/>
</calcChain>
</file>

<file path=xl/comments1.xml><?xml version="1.0" encoding="utf-8"?>
<comments xmlns="http://schemas.openxmlformats.org/spreadsheetml/2006/main">
  <authors>
    <author>Nicolas Girault</author>
  </authors>
  <commentList>
    <comment ref="C9" authorId="0">
      <text>
        <r>
          <rPr>
            <sz val="9"/>
            <color indexed="81"/>
            <rFont val="Arial"/>
          </rPr>
          <t>For instance: N/A, Phase 1, CCN2...</t>
        </r>
      </text>
    </comment>
    <comment ref="C12" authorId="0">
      <text>
        <r>
          <rPr>
            <sz val="9"/>
            <color indexed="81"/>
            <rFont val="Arial"/>
          </rPr>
          <t>Reference for exchange rates: http://www.oanda.com/currency/converter/
Enter 1 if National Currency is EUR</t>
        </r>
      </text>
    </comment>
    <comment ref="B21" authorId="0">
      <text>
        <r>
          <rPr>
            <sz val="9"/>
            <color indexed="81"/>
            <rFont val="Arial"/>
          </rPr>
          <t>Must be specified in ascending order</t>
        </r>
      </text>
    </comment>
  </commentList>
</comments>
</file>

<file path=xl/comments2.xml><?xml version="1.0" encoding="utf-8"?>
<comments xmlns="http://schemas.openxmlformats.org/spreadsheetml/2006/main">
  <authors>
    <author>Nicolas Girault</author>
  </authors>
  <commentList>
    <comment ref="C62" authorId="0">
      <text>
        <r>
          <rPr>
            <sz val="9"/>
            <color indexed="81"/>
            <rFont val="Arial"/>
          </rPr>
          <t>No profit is allowed in ARTES 5.2 and ARTES 3-4</t>
        </r>
      </text>
    </comment>
    <comment ref="C66" authorId="0">
      <text>
        <r>
          <rPr>
            <sz val="9"/>
            <color indexed="81"/>
            <rFont val="Arial"/>
          </rPr>
          <t>This line should be left empty. Sub-contractor(s) price should be shown as separate PSS</t>
        </r>
      </text>
    </comment>
    <comment ref="C68" authorId="0">
      <text>
        <r>
          <rPr>
            <sz val="9"/>
            <color indexed="81"/>
            <rFont val="Arial"/>
          </rPr>
          <t>Total Price for ESA cannot exceed the Letter of Support from the National Delegate</t>
        </r>
      </text>
    </comment>
  </commentList>
</comments>
</file>

<file path=xl/comments3.xml><?xml version="1.0" encoding="utf-8"?>
<comments xmlns="http://schemas.openxmlformats.org/spreadsheetml/2006/main">
  <authors>
    <author>Paolo Ponzio</author>
    <author>Nicolas Girault</author>
  </authors>
  <commentList>
    <comment ref="D11" authorId="0">
      <text>
        <r>
          <rPr>
            <b/>
            <sz val="9"/>
            <color indexed="81"/>
            <rFont val="Tahoma"/>
            <family val="2"/>
          </rPr>
          <t>FULL DESCRIPTION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1" authorId="1">
      <text>
        <r>
          <rPr>
            <sz val="9"/>
            <color indexed="81"/>
            <rFont val="Arial"/>
          </rPr>
          <t>FFP=Firm Fixed Price
CP=Ceiling Price to be converted to Fixed Price</t>
        </r>
      </text>
    </comment>
    <comment ref="G11" authorId="1">
      <text>
        <r>
          <rPr>
            <sz val="9"/>
            <color indexed="81"/>
            <rFont val="Arial"/>
          </rPr>
          <t xml:space="preserve">These amounts are without overhead
</t>
        </r>
      </text>
    </comment>
    <comment ref="H11" authorId="1">
      <text>
        <r>
          <rPr>
            <sz val="9"/>
            <color indexed="81"/>
            <rFont val="Arial"/>
          </rPr>
          <t>Equal to 1 when Purchase Currency is the same as NC.
Reference for exchange rates: http://www.oanda.com/currency/converter/</t>
        </r>
      </text>
    </comment>
    <comment ref="I11" authorId="1">
      <text>
        <r>
          <rPr>
            <sz val="9"/>
            <color indexed="81"/>
            <rFont val="Arial"/>
          </rPr>
          <t>These amounts are without overhead</t>
        </r>
      </text>
    </comment>
  </commentList>
</comments>
</file>

<file path=xl/comments4.xml><?xml version="1.0" encoding="utf-8"?>
<comments xmlns="http://schemas.openxmlformats.org/spreadsheetml/2006/main">
  <authors>
    <author>Paolo Ponzio</author>
  </authors>
  <commentList>
    <comment ref="I10" authorId="0">
      <text>
        <r>
          <rPr>
            <b/>
            <sz val="9"/>
            <color indexed="81"/>
            <rFont val="Tahoma"/>
            <family val="2"/>
          </rPr>
          <t>p.p. = per person, per trip</t>
        </r>
        <r>
          <rPr>
            <sz val="9"/>
            <color indexed="81"/>
            <rFont val="Tahoma"/>
            <family val="2"/>
          </rPr>
          <t xml:space="preserve">
Total of the 'return' combination of taxi/bus/train/airplane/car</t>
        </r>
      </text>
    </comment>
    <comment ref="J10" authorId="0">
      <text>
        <r>
          <rPr>
            <b/>
            <sz val="9"/>
            <color indexed="81"/>
            <rFont val="Tahoma"/>
            <family val="2"/>
          </rPr>
          <t>B: Business
E: Economy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0" authorId="0">
      <text>
        <r>
          <rPr>
            <b/>
            <sz val="9"/>
            <color indexed="81"/>
            <rFont val="Tahoma"/>
            <family val="2"/>
          </rPr>
          <t>p.d. = per day</t>
        </r>
        <r>
          <rPr>
            <sz val="9"/>
            <color indexed="81"/>
            <rFont val="Tahoma"/>
            <family val="2"/>
          </rPr>
          <t xml:space="preserve">
According to the Company policy. The bidder may be requested to provide evidence of such policy.</t>
        </r>
      </text>
    </comment>
    <comment ref="M10" authorId="0">
      <text>
        <r>
          <rPr>
            <b/>
            <sz val="9"/>
            <color indexed="81"/>
            <rFont val="Tahoma"/>
            <family val="2"/>
          </rPr>
          <t>A: Allowance
R: Reimbursement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Nicolas Girault</author>
  </authors>
  <commentList>
    <comment ref="C31" authorId="0">
      <text>
        <r>
          <rPr>
            <sz val="9"/>
            <color indexed="81"/>
            <rFont val="Arial"/>
          </rPr>
          <t>Added details on 3.1-3.4 and 3.5a-3.5B - all automatically generated</t>
        </r>
      </text>
    </comment>
    <comment ref="C36" authorId="0">
      <text>
        <r>
          <rPr>
            <sz val="9"/>
            <color indexed="81"/>
            <rFont val="Arial"/>
          </rPr>
          <t>Overhead costs only</t>
        </r>
      </text>
    </comment>
    <comment ref="C42" authorId="0">
      <text>
        <r>
          <rPr>
            <sz val="9"/>
            <color indexed="81"/>
            <rFont val="Arial"/>
          </rPr>
          <t xml:space="preserve">These 3.x amounts include overheads( from PSS-A1)
</t>
        </r>
      </text>
    </comment>
    <comment ref="C50" authorId="0">
      <text>
        <r>
          <rPr>
            <sz val="9"/>
            <color indexed="81"/>
            <rFont val="Arial"/>
          </rPr>
          <t>No profit is allowed in ARTES 5.2 and ARTES 3-4</t>
        </r>
      </text>
    </comment>
    <comment ref="C57" authorId="0">
      <text>
        <r>
          <rPr>
            <sz val="9"/>
            <color indexed="81"/>
            <rFont val="Arial"/>
          </rPr>
          <t>This line should be left empty. Sub-contractor(s) price should be shown as separate PSS</t>
        </r>
      </text>
    </comment>
  </commentList>
</comments>
</file>

<file path=xl/comments6.xml><?xml version="1.0" encoding="utf-8"?>
<comments xmlns="http://schemas.openxmlformats.org/spreadsheetml/2006/main">
  <authors>
    <author>Nicolas Girault</author>
  </authors>
  <commentList>
    <comment ref="C31" authorId="0">
      <text>
        <r>
          <rPr>
            <sz val="9"/>
            <color indexed="81"/>
            <rFont val="Arial"/>
          </rPr>
          <t>Added details on 3.1-3.4 and 3.5a-3.5B - all automatically generated</t>
        </r>
      </text>
    </comment>
    <comment ref="C36" authorId="0">
      <text>
        <r>
          <rPr>
            <sz val="9"/>
            <color indexed="81"/>
            <rFont val="Arial"/>
          </rPr>
          <t>Overhead costs only</t>
        </r>
      </text>
    </comment>
    <comment ref="C42" authorId="0">
      <text>
        <r>
          <rPr>
            <sz val="9"/>
            <color indexed="81"/>
            <rFont val="Arial"/>
          </rPr>
          <t xml:space="preserve">These 3.x amounts include overheads( from PSS-A1)
</t>
        </r>
      </text>
    </comment>
    <comment ref="C50" authorId="0">
      <text>
        <r>
          <rPr>
            <sz val="9"/>
            <color indexed="81"/>
            <rFont val="Arial"/>
          </rPr>
          <t>No profit is allowed in ARTES 5.2 and ARTES 3-4</t>
        </r>
      </text>
    </comment>
    <comment ref="C57" authorId="0">
      <text>
        <r>
          <rPr>
            <sz val="9"/>
            <color indexed="81"/>
            <rFont val="Arial"/>
          </rPr>
          <t>This line should be left empty. Sub-contractor(s) price should be shown as separate PSS</t>
        </r>
      </text>
    </comment>
  </commentList>
</comments>
</file>

<file path=xl/comments7.xml><?xml version="1.0" encoding="utf-8"?>
<comments xmlns="http://schemas.openxmlformats.org/spreadsheetml/2006/main">
  <authors>
    <author>Nicolas Girault</author>
  </authors>
  <commentList>
    <comment ref="G2" authorId="0">
      <text>
        <r>
          <rPr>
            <sz val="9"/>
            <color indexed="81"/>
            <rFont val="Arial"/>
          </rPr>
          <t>Select work package number to automatically fill WP title and planned dates, then copy&amp;paste table into the proposal</t>
        </r>
      </text>
    </comment>
  </commentList>
</comments>
</file>

<file path=xl/sharedStrings.xml><?xml version="1.0" encoding="utf-8"?>
<sst xmlns="http://schemas.openxmlformats.org/spreadsheetml/2006/main" count="651" uniqueCount="410">
  <si>
    <t xml:space="preserve">Issue 5  </t>
  </si>
  <si>
    <t>COMPANY NAME:</t>
  </si>
  <si>
    <t>RFQ/ITT no.:</t>
  </si>
  <si>
    <t>PROPOSAL no.:</t>
  </si>
  <si>
    <t>Name and title:</t>
  </si>
  <si>
    <t>ECONOMIC CONDITIONS:</t>
  </si>
  <si>
    <t>NATIONAL CURRENCY (NC):</t>
  </si>
  <si>
    <t>Signature:</t>
  </si>
  <si>
    <t>ESA Audit agreement reference / date</t>
  </si>
  <si>
    <t>Agreed by</t>
  </si>
  <si>
    <t>Status</t>
  </si>
  <si>
    <t>(x when applicable)</t>
  </si>
  <si>
    <t>1. LABOUR</t>
  </si>
  <si>
    <t>Direct labour cost centres or categories
Code and Name</t>
  </si>
  <si>
    <t>Basic Hourly Rate 
(NC)</t>
  </si>
  <si>
    <t>Direct Overhead 
(% or Rate in NC)</t>
  </si>
  <si>
    <t>Gross Hourly Rate
(NC)</t>
  </si>
  <si>
    <t>2. INTERNAL SPECIAL FACILITIES</t>
  </si>
  <si>
    <t>Facility Code and Name</t>
  </si>
  <si>
    <t>Type of Unit</t>
  </si>
  <si>
    <t>UNIT RATE 
(NC)</t>
  </si>
  <si>
    <t>3. OTHER COST ELEMENTS</t>
  </si>
  <si>
    <t>Standard ESA type</t>
  </si>
  <si>
    <t>According to normal company type</t>
  </si>
  <si>
    <t>OVERHEAD %</t>
  </si>
  <si>
    <t>Raw materials</t>
  </si>
  <si>
    <t>Mechanical parts</t>
  </si>
  <si>
    <t>Semi-finished products</t>
  </si>
  <si>
    <t>Electric &amp; electronic components</t>
  </si>
  <si>
    <t>Hirel parts</t>
  </si>
  <si>
    <t>a) procured by company</t>
  </si>
  <si>
    <t>External major products</t>
  </si>
  <si>
    <t>External services</t>
  </si>
  <si>
    <t>Transport, insurance</t>
  </si>
  <si>
    <t>Travels</t>
  </si>
  <si>
    <t>Miscellaneous</t>
  </si>
  <si>
    <t>GENERAL EXPENSES</t>
  </si>
  <si>
    <t>According to ESA type</t>
  </si>
  <si>
    <t>Applicable on cost element no.</t>
  </si>
  <si>
    <t>5. General &amp; Administration expenses</t>
  </si>
  <si>
    <t>6. Research &amp; Development expenses</t>
  </si>
  <si>
    <t>7. Other (specify)</t>
  </si>
  <si>
    <t>COMPANY PRICE BREAKDOWN FORM</t>
  </si>
  <si>
    <t>RFQ/ITT No.:</t>
  </si>
  <si>
    <t xml:space="preserve"> COMPANY</t>
  </si>
  <si>
    <t>Proposal/Tender No.:</t>
  </si>
  <si>
    <t>Name:</t>
  </si>
  <si>
    <t>Type of Price:</t>
  </si>
  <si>
    <t>Country:</t>
  </si>
  <si>
    <t>Economic Condition:</t>
  </si>
  <si>
    <t>National Currency (NC):</t>
  </si>
  <si>
    <t>Representative</t>
  </si>
  <si>
    <t>Exchange Rate (X):</t>
  </si>
  <si>
    <t>1 EURO =</t>
  </si>
  <si>
    <t xml:space="preserve"> Name and Title:</t>
  </si>
  <si>
    <t>Contractual Phase:</t>
  </si>
  <si>
    <t xml:space="preserve"> Signature:</t>
  </si>
  <si>
    <t>TOTAL
(NC)</t>
  </si>
  <si>
    <t>TOTAL
(EURO)</t>
  </si>
  <si>
    <t>NC / X</t>
  </si>
  <si>
    <t>LABOUR</t>
  </si>
  <si>
    <t>Direct Labour cost centres or categories 
Code   /    Description</t>
  </si>
  <si>
    <t>Gross Hourly Rate
in NC</t>
  </si>
  <si>
    <t xml:space="preserve">Total Direct Labour Hours and Cost  </t>
  </si>
  <si>
    <t>A</t>
  </si>
  <si>
    <t>INTERNAL SPECIAL FACILITIES</t>
  </si>
  <si>
    <t>Code</t>
  </si>
  <si>
    <t>Description</t>
  </si>
  <si>
    <t>Type of unit</t>
  </si>
  <si>
    <t>No. of units</t>
  </si>
  <si>
    <t>Unit rates 
in NC</t>
  </si>
  <si>
    <t>Total Internal Special Facilities Cost</t>
  </si>
  <si>
    <t>B</t>
  </si>
  <si>
    <t>OTHER DIRECT COST ELEMENTS</t>
  </si>
  <si>
    <t xml:space="preserve">  Base amounts 
in NC</t>
  </si>
  <si>
    <t>+ OH %</t>
  </si>
  <si>
    <t>OH amounts 
in NC</t>
  </si>
  <si>
    <t>Electrical &amp; electronic components</t>
  </si>
  <si>
    <t>b) procured by third party</t>
  </si>
  <si>
    <t>External Major Products</t>
  </si>
  <si>
    <t>External Services</t>
  </si>
  <si>
    <t>Transport and Insurances</t>
  </si>
  <si>
    <t>Travel and Subsistence</t>
  </si>
  <si>
    <t>Total Other Direct Cost</t>
  </si>
  <si>
    <t>C</t>
  </si>
  <si>
    <t>SUB-TOTAL DIRECT COST</t>
  </si>
  <si>
    <t xml:space="preserve">(A+B+C) </t>
  </si>
  <si>
    <t>D</t>
  </si>
  <si>
    <t>Cost items to which  % applies</t>
  </si>
  <si>
    <t>Base Amount in NC</t>
  </si>
  <si>
    <t>OH %</t>
  </si>
  <si>
    <t>General &amp; Administration Expenses</t>
  </si>
  <si>
    <t>E</t>
  </si>
  <si>
    <t>Research &amp; Development Expenses</t>
  </si>
  <si>
    <t>F</t>
  </si>
  <si>
    <t>Other</t>
  </si>
  <si>
    <t>G</t>
  </si>
  <si>
    <t>TOTAL COMPANY COST</t>
  </si>
  <si>
    <t>D+(E+F+G)</t>
  </si>
  <si>
    <t>H</t>
  </si>
  <si>
    <t>%</t>
  </si>
  <si>
    <t>PROFIT</t>
  </si>
  <si>
    <t>I</t>
  </si>
  <si>
    <t>COST WITHOUT ADDITIONAL CHARGE</t>
  </si>
  <si>
    <t>J</t>
  </si>
  <si>
    <t>FINANCIAL PROVISION FOR ESCALATION</t>
  </si>
  <si>
    <t>K</t>
  </si>
  <si>
    <t>TOTAL COMPANY PRICE</t>
  </si>
  <si>
    <t>(H+I+J+K)</t>
  </si>
  <si>
    <t>L</t>
  </si>
  <si>
    <t>TOTAL SUB-CONTRACTOR PRICE</t>
  </si>
  <si>
    <t>M</t>
  </si>
  <si>
    <t>REDUCTION for COMPANY CONTRIBUTION</t>
  </si>
  <si>
    <t>N</t>
  </si>
  <si>
    <t>TOTAL PRICE FOR ESA</t>
  </si>
  <si>
    <t xml:space="preserve">(L+M-N) </t>
  </si>
  <si>
    <t xml:space="preserve">EXHIBIT "A"  TO PSS A2 </t>
  </si>
  <si>
    <t>Issue 5</t>
  </si>
  <si>
    <t xml:space="preserve">Page No.   </t>
  </si>
  <si>
    <t xml:space="preserve"> COMPANY NAME:</t>
  </si>
  <si>
    <t>National Currency:</t>
  </si>
  <si>
    <t>Contractual Phase</t>
  </si>
  <si>
    <t xml:space="preserve"> Signature</t>
  </si>
  <si>
    <t>ITEM DESCRIPTION</t>
  </si>
  <si>
    <t>Type of Price</t>
  </si>
  <si>
    <t>Purchase Amount</t>
  </si>
  <si>
    <t>Amount in NC</t>
  </si>
  <si>
    <t>Currency</t>
  </si>
  <si>
    <t>TRAVEL PLAN AND COST DETAIL</t>
  </si>
  <si>
    <t>EXHIBIT "B" TO PSS-A2</t>
  </si>
  <si>
    <t>Issue 1</t>
  </si>
  <si>
    <t xml:space="preserve">Project:  </t>
  </si>
  <si>
    <t xml:space="preserve">Company:  </t>
  </si>
  <si>
    <t xml:space="preserve">Type of Price:  </t>
  </si>
  <si>
    <t>National Currency (NC)*:</t>
  </si>
  <si>
    <t>WP Title</t>
  </si>
  <si>
    <t>Purpose/Event</t>
  </si>
  <si>
    <t>Departure</t>
  </si>
  <si>
    <t>Destination</t>
  </si>
  <si>
    <t>Travel Cost 
p.p. (NC)</t>
  </si>
  <si>
    <t>B / E</t>
  </si>
  <si>
    <t>Avg.Days per Trip</t>
  </si>
  <si>
    <t>Subsistence Cost
p.d. (NC)</t>
  </si>
  <si>
    <t>A / R</t>
  </si>
  <si>
    <t>Total Cost
(NC)</t>
  </si>
  <si>
    <t>Total Cost
(EURO)</t>
  </si>
  <si>
    <t>COMPANY MANPOWER AND PRICE SUMMARY PER WP</t>
  </si>
  <si>
    <r>
      <t>Form no.</t>
    </r>
    <r>
      <rPr>
        <b/>
        <sz val="10"/>
        <rFont val="Arial"/>
        <family val="2"/>
      </rPr>
      <t xml:space="preserve"> PSS A8</t>
    </r>
  </si>
  <si>
    <t>ITT/RFQ:</t>
  </si>
  <si>
    <t>Price Type:</t>
  </si>
  <si>
    <t>Economic Conditions:</t>
  </si>
  <si>
    <t>Company Name:</t>
  </si>
  <si>
    <t>Exchange Rate:  1 EUR =</t>
  </si>
  <si>
    <t>WBS-Level (Number and Title):</t>
  </si>
  <si>
    <t>WP Number</t>
  </si>
  <si>
    <t>Total WBS-Level</t>
  </si>
  <si>
    <t>Labour Hours per category</t>
  </si>
  <si>
    <t>Hours</t>
  </si>
  <si>
    <t>#</t>
  </si>
  <si>
    <t>Total Labour Hours</t>
  </si>
  <si>
    <t>NC</t>
  </si>
  <si>
    <t>EURO</t>
  </si>
  <si>
    <r>
      <t>Form no.</t>
    </r>
    <r>
      <rPr>
        <b/>
        <sz val="10"/>
        <rFont val="Arial"/>
        <family val="2"/>
      </rPr>
      <t xml:space="preserve"> PSS A15.1</t>
    </r>
  </si>
  <si>
    <t>National Currency (NC) (*):</t>
  </si>
  <si>
    <t>Exchange Rate (*):  1 EUR =</t>
  </si>
  <si>
    <t>Time period expressed in:</t>
  </si>
  <si>
    <t>Period</t>
  </si>
  <si>
    <t>Norway</t>
  </si>
  <si>
    <t>NOK</t>
  </si>
  <si>
    <t>x</t>
  </si>
  <si>
    <t>2</t>
  </si>
  <si>
    <t>Date</t>
  </si>
  <si>
    <t>month</t>
  </si>
  <si>
    <t>Milestone Description</t>
  </si>
  <si>
    <t>Schedule Date</t>
  </si>
  <si>
    <t>Amount in Euro</t>
  </si>
  <si>
    <t>TOTAL</t>
  </si>
  <si>
    <t>WP Title:</t>
  </si>
  <si>
    <t xml:space="preserve">Company: </t>
  </si>
  <si>
    <t>WP Manager:</t>
  </si>
  <si>
    <t>Issue Ref</t>
  </si>
  <si>
    <t xml:space="preserve">Issue Date </t>
  </si>
  <si>
    <t>PROJECT:</t>
  </si>
  <si>
    <t>PHASE:</t>
  </si>
  <si>
    <t>WP Number:</t>
  </si>
  <si>
    <t xml:space="preserve">Start Event: </t>
  </si>
  <si>
    <t xml:space="preserve">End Event: </t>
  </si>
  <si>
    <t xml:space="preserve">Planned Date: </t>
  </si>
  <si>
    <t xml:space="preserve">Sheet X of Y  </t>
  </si>
  <si>
    <t>Planned labour:</t>
  </si>
  <si>
    <t xml:space="preserve">Inputs:
</t>
  </si>
  <si>
    <t xml:space="preserve">Tasks:
</t>
  </si>
  <si>
    <t xml:space="preserve">Outputs:
</t>
  </si>
  <si>
    <t>HIREL parts:</t>
  </si>
  <si>
    <t>5-7</t>
  </si>
  <si>
    <t>WP start date</t>
  </si>
  <si>
    <t>WP end date</t>
  </si>
  <si>
    <t>Level of ESA co-funding:</t>
  </si>
  <si>
    <t>Total company price:</t>
  </si>
  <si>
    <t>10</t>
  </si>
  <si>
    <t>EUR</t>
  </si>
  <si>
    <r>
      <t xml:space="preserve">FORM No. </t>
    </r>
    <r>
      <rPr>
        <b/>
        <sz val="10"/>
        <rFont val="Arial"/>
        <family val="2"/>
      </rPr>
      <t>PSS A1</t>
    </r>
  </si>
  <si>
    <r>
      <t xml:space="preserve">Form No. </t>
    </r>
    <r>
      <rPr>
        <b/>
        <i/>
        <sz val="10"/>
        <rFont val="Arial"/>
      </rPr>
      <t>PSS A2</t>
    </r>
  </si>
  <si>
    <r>
      <t>No. of FTE
(calculated)</t>
    </r>
    <r>
      <rPr>
        <b/>
        <i/>
        <sz val="10"/>
        <rFont val="Arial"/>
      </rPr>
      <t xml:space="preserve">
U = W / V</t>
    </r>
  </si>
  <si>
    <r>
      <t>Sold Hours per ManYear</t>
    </r>
    <r>
      <rPr>
        <b/>
        <i/>
        <sz val="10"/>
        <rFont val="Arial"/>
      </rPr>
      <t xml:space="preserve">
V</t>
    </r>
  </si>
  <si>
    <r>
      <t xml:space="preserve">Manpower Effort 
No. of Hours 
</t>
    </r>
    <r>
      <rPr>
        <b/>
        <i/>
        <sz val="10"/>
        <rFont val="Arial"/>
      </rPr>
      <t>W</t>
    </r>
  </si>
  <si>
    <r>
      <t>Exchange (</t>
    </r>
    <r>
      <rPr>
        <b/>
        <sz val="10"/>
        <rFont val="Arial"/>
        <family val="2"/>
      </rPr>
      <t>X</t>
    </r>
    <r>
      <rPr>
        <sz val="10"/>
        <rFont val="Arial"/>
      </rPr>
      <t xml:space="preserve">): 1 EURO =   </t>
    </r>
  </si>
  <si>
    <t>Work Breakdown Structure (WBS)</t>
  </si>
  <si>
    <t>Title</t>
  </si>
  <si>
    <t>Purchase Currency</t>
  </si>
  <si>
    <t>Cost Element Number</t>
  </si>
  <si>
    <t>Total Labour Cost</t>
  </si>
  <si>
    <t>Internal Special Facilities Cost</t>
  </si>
  <si>
    <t>External Major Products Cost</t>
  </si>
  <si>
    <t>External Services Cost</t>
  </si>
  <si>
    <t>Transport/Insurance Cost</t>
  </si>
  <si>
    <t>Travel and Subsistence Cost</t>
  </si>
  <si>
    <t>Miscellaneous Cost</t>
  </si>
  <si>
    <t>Total Other Costs (sum of above 3.x)</t>
  </si>
  <si>
    <t>Sub-Total Direct Cost</t>
  </si>
  <si>
    <t>General expenses</t>
  </si>
  <si>
    <t>Sub-Total Company Cost</t>
  </si>
  <si>
    <t>Profit Fee</t>
  </si>
  <si>
    <t>Cost without additional charge</t>
  </si>
  <si>
    <t xml:space="preserve">Financial Provision for escalation                         </t>
  </si>
  <si>
    <t>Total Company Price</t>
  </si>
  <si>
    <t>Total Sub-Contractors Price</t>
  </si>
  <si>
    <t xml:space="preserve">Reduction for Company contribution </t>
  </si>
  <si>
    <t>Total Price for ESA</t>
  </si>
  <si>
    <t>Company name:</t>
  </si>
  <si>
    <t>ARTES line:</t>
  </si>
  <si>
    <t>ARTES 5.2 (AO6000)</t>
  </si>
  <si>
    <t>Proposal reference:</t>
  </si>
  <si>
    <t>Contractual phase:</t>
  </si>
  <si>
    <t>Start date</t>
  </si>
  <si>
    <t>End date</t>
  </si>
  <si>
    <t>General information</t>
  </si>
  <si>
    <t>WP No.</t>
  </si>
  <si>
    <t>Canada</t>
  </si>
  <si>
    <t>CAD</t>
  </si>
  <si>
    <t>Austria</t>
  </si>
  <si>
    <t>Belgium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</si>
  <si>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</si>
  <si>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</si>
  <si>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</si>
  <si>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</si>
  <si>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</si>
  <si>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</si>
  <si>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</si>
  <si>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</si>
  <si>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Ireland</t>
  </si>
  <si>
    <t>Italy</t>
  </si>
  <si>
    <t>Luxembourg</t>
  </si>
  <si>
    <t>The Netherlands</t>
  </si>
  <si>
    <t>Poland</t>
  </si>
  <si>
    <t>Portugal</t>
  </si>
  <si>
    <t>Romania</t>
  </si>
  <si>
    <t>Spain</t>
  </si>
  <si>
    <t>Sweden</t>
  </si>
  <si>
    <t>Switzerland</t>
  </si>
  <si>
    <t xml:space="preserve">United Kingdom </t>
  </si>
  <si>
    <t>ESA Member States</t>
  </si>
  <si>
    <t>DKK</t>
  </si>
  <si>
    <t>SEK</t>
  </si>
  <si>
    <t>CHF</t>
  </si>
  <si>
    <t>GBP</t>
  </si>
  <si>
    <t>CZK</t>
  </si>
  <si>
    <t>RON</t>
  </si>
  <si>
    <t>Contract price type:</t>
  </si>
  <si>
    <t>ARTES 3-4 (AO5891)</t>
  </si>
  <si>
    <t>ESA Co-Funding Schemes</t>
  </si>
  <si>
    <t>Co-funding between 75% and 100% is only applicable to universities and research institutes involved as subcontractors, provided that their total cost does not exceed 30% of the total cost of the activity and provided they certify not to have any further commercial interest in the product.</t>
  </si>
  <si>
    <t>Relative effort between WP</t>
  </si>
  <si>
    <t>Project start date:</t>
  </si>
  <si>
    <t>Project end date:</t>
  </si>
  <si>
    <t>Project duration</t>
  </si>
  <si>
    <t>Duration (days)</t>
  </si>
  <si>
    <t>To be filled</t>
  </si>
  <si>
    <t>COMPANY PRICE PROJECTION vs. PAYMENT PLAN in THOUSANDS EURO</t>
  </si>
  <si>
    <t>Month</t>
  </si>
  <si>
    <t>Milestones</t>
  </si>
  <si>
    <t>Per Period</t>
  </si>
  <si>
    <t>Declared by Company</t>
  </si>
  <si>
    <t>Milestone Payment Plan</t>
  </si>
  <si>
    <t>Avg. People per Trip</t>
  </si>
  <si>
    <t>No. of Trips</t>
  </si>
  <si>
    <t>HIREL parts procured by company</t>
  </si>
  <si>
    <t>HIREL parts procured by thrid party</t>
  </si>
  <si>
    <t>Expenditures in k€</t>
  </si>
  <si>
    <t>Number</t>
  </si>
  <si>
    <t>Total Price for ESA:</t>
  </si>
  <si>
    <t>Total Company Price:</t>
  </si>
  <si>
    <t xml:space="preserve">Exchange rate for Purchase Currency
1 NC = </t>
  </si>
  <si>
    <t>ID</t>
  </si>
  <si>
    <t>Cumulative</t>
  </si>
  <si>
    <t>Cum. with co-funding</t>
  </si>
  <si>
    <t>VALIDITY PERIOD (from / to):</t>
  </si>
  <si>
    <t>Equal to 1 when NC is EUR</t>
  </si>
  <si>
    <r>
      <rPr>
        <b/>
        <sz val="10"/>
        <rFont val="Arial"/>
        <family val="2"/>
      </rPr>
      <t>Payments in k€</t>
    </r>
    <r>
      <rPr>
        <sz val="10"/>
        <rFont val="Arial"/>
      </rPr>
      <t xml:space="preserve">
from Milestone Payment Plan</t>
    </r>
  </si>
  <si>
    <r>
      <rPr>
        <b/>
        <sz val="10"/>
        <rFont val="Arial"/>
        <family val="2"/>
      </rPr>
      <t xml:space="preserve">Deviation: </t>
    </r>
    <r>
      <rPr>
        <sz val="10"/>
        <rFont val="Arial"/>
      </rPr>
      <t>Cumulative Expend. vs. Payments</t>
    </r>
  </si>
  <si>
    <t>3</t>
  </si>
  <si>
    <t>4</t>
  </si>
  <si>
    <t>5</t>
  </si>
  <si>
    <t>6</t>
  </si>
  <si>
    <t>7</t>
  </si>
  <si>
    <t>8</t>
  </si>
  <si>
    <t>9</t>
  </si>
  <si>
    <t>11</t>
  </si>
  <si>
    <t>12</t>
  </si>
  <si>
    <t>13</t>
  </si>
  <si>
    <t>14</t>
  </si>
  <si>
    <t>15</t>
  </si>
  <si>
    <t>1</t>
  </si>
  <si>
    <t>of   1</t>
  </si>
  <si>
    <t xml:space="preserve">Page no. </t>
  </si>
  <si>
    <t>From PSS-A2 line 12</t>
  </si>
  <si>
    <t>From PSS-A2 line 15</t>
  </si>
  <si>
    <t>Page no.        1</t>
  </si>
  <si>
    <t>of  1</t>
  </si>
  <si>
    <t>Only yellow cells shall be filled</t>
  </si>
  <si>
    <t>In General, check that the level of co-funding is in line with ARTES rules, and adjust the payment plan as necessary (consider also PSS-A15.1)</t>
  </si>
  <si>
    <t>Detailed instructions for each PSS apply:</t>
  </si>
  <si>
    <t>Page 1 of 1</t>
  </si>
  <si>
    <t>Page 1</t>
  </si>
  <si>
    <t>Page 2</t>
  </si>
  <si>
    <t>WP</t>
  </si>
  <si>
    <t>Distribution of expenditures per period, from PSS-A8 costs, used to calculate PSS-A15.1. Spendings are assumed to be linear in time</t>
  </si>
  <si>
    <t>In line with ARTES 3-4 rules (up to 50%)</t>
  </si>
  <si>
    <t>In line with ARTES 3-4 rules (above 50%)</t>
  </si>
  <si>
    <t>In line with ARTES 5.2 rules (up to 75%)</t>
  </si>
  <si>
    <t>Not in line with ARTES 5.2 rules (up to 75% or 100%)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</si>
  <si>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</si>
  <si>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</si>
  <si>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</si>
  <si>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</si>
  <si>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</si>
  <si>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</si>
  <si>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</si>
  <si>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</si>
  <si>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</si>
  <si>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</si>
  <si>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Fill-in all data required, including list of work-packages and milestone payment plan. Some of the data like headers will be reflected in the other forms</t>
  </si>
  <si>
    <t>PSS-A1:</t>
  </si>
  <si>
    <t>PSS-A2:</t>
  </si>
  <si>
    <t>Link to latest version:</t>
  </si>
  <si>
    <t>Exhibit A:</t>
  </si>
  <si>
    <t>Exhibit B:</t>
  </si>
  <si>
    <t>PSS-A8:</t>
  </si>
  <si>
    <t>PSS-A15.1:</t>
  </si>
  <si>
    <t>Fill-in the planned expenditures per month. This can be compared to the predicted spedings from PSS-A8, assuming linear distribution in time (green curve)</t>
  </si>
  <si>
    <t>Checks:</t>
  </si>
  <si>
    <t>If any mismatch is detected between PSS-A2 and PSS-A8 for cost elements 2, and 5-7, it will be flagged on the right hand side of PSS-A2 and shall to be corrected</t>
  </si>
  <si>
    <t>General:</t>
  </si>
  <si>
    <t>Totals</t>
  </si>
  <si>
    <t>Project name:</t>
  </si>
  <si>
    <t>PSS representative name / title:</t>
  </si>
  <si>
    <t>N/A</t>
  </si>
  <si>
    <t>Project:</t>
  </si>
  <si>
    <t>Planned labour</t>
  </si>
  <si>
    <t>Total company price</t>
  </si>
  <si>
    <t>Difference between Milestone Payments and Total Price for ESA:</t>
  </si>
  <si>
    <t>Cumulative:</t>
  </si>
  <si>
    <t>Calculated from PSS-A8 (cum.)</t>
  </si>
  <si>
    <t>In line 14, enter 'reduction for company contribution'</t>
  </si>
  <si>
    <t>Other cells are automatically filled/calculated and shall not be modified, otherwise it may result in erroneous data.</t>
  </si>
  <si>
    <t>Author: ESA Telecom Technologies &amp; Products Division</t>
  </si>
  <si>
    <t>Data shall be entered in this order:</t>
  </si>
  <si>
    <t>Features:</t>
  </si>
  <si>
    <t>Disclaimer &amp; Limitations:</t>
  </si>
  <si>
    <t>Instructions:</t>
  </si>
  <si>
    <t>In case of a consortium comprising several companies, each company shall declare their costs in different files.</t>
  </si>
  <si>
    <t>Consequently, line 13 of PSS-A2 and A8 (sub-contractor's costs) is equal to 0.</t>
  </si>
  <si>
    <t>Total WBS-Level (Cumulated with Page 1)</t>
  </si>
  <si>
    <r>
      <t>COMPANY</t>
    </r>
    <r>
      <rPr>
        <sz val="10"/>
        <rFont val="Arial"/>
      </rPr>
      <t xml:space="preserve"> </t>
    </r>
    <r>
      <rPr>
        <b/>
        <sz val="10"/>
        <rFont val="Arial"/>
        <family val="2"/>
      </rPr>
      <t>RATES AND OVERHEADS</t>
    </r>
  </si>
  <si>
    <r>
      <t>b) procured by 3</t>
    </r>
    <r>
      <rPr>
        <vertAlign val="superscript"/>
        <sz val="10"/>
        <rFont val="Arial"/>
      </rPr>
      <t>rd</t>
    </r>
    <r>
      <rPr>
        <sz val="10"/>
        <rFont val="Arial"/>
      </rPr>
      <t xml:space="preserve"> party</t>
    </r>
  </si>
  <si>
    <t>3-1</t>
  </si>
  <si>
    <t>3-10</t>
  </si>
  <si>
    <t>3-5a</t>
  </si>
  <si>
    <t>3-5b</t>
  </si>
  <si>
    <t>3-2</t>
  </si>
  <si>
    <t>3-3</t>
  </si>
  <si>
    <t>3-4</t>
  </si>
  <si>
    <t>3-5</t>
  </si>
  <si>
    <t>3-6</t>
  </si>
  <si>
    <t>3-7</t>
  </si>
  <si>
    <t>3-8</t>
  </si>
  <si>
    <t>3-9</t>
  </si>
  <si>
    <t>Applicable to PSS-A2 elements 3.1 to 3.7, 3.10 and 10</t>
  </si>
  <si>
    <t>Total Cost, WBS level 1 (equal to the item 3-9 of PSS-A2)</t>
  </si>
  <si>
    <t>Fill-in for each work package: distribution of hours (cost element 2), transport and insurances (element 3-8), distribution of general expenses (elements 5, 6, 7), and Financial Provision for escalation (element 11)</t>
  </si>
  <si>
    <t xml:space="preserve">ESA is providing this tool "as is" and without warranty of fitness for the intended purpose or that the consistency checks will be error-free.
</t>
  </si>
  <si>
    <t>ESA shall not be liable for any damage resulting from the use of this tool.</t>
  </si>
  <si>
    <t>It verifies the consistency of the cost elements between the different PSS forms, and performs basic checks.</t>
  </si>
  <si>
    <t>The file requires Microsoft Excel 2007 or more recent version for full functionality.</t>
  </si>
  <si>
    <t>* PSS-A1, PSS-A2 and its Exhibits A &amp; B, PSS-A8 and PSS-A15</t>
  </si>
  <si>
    <t>* WBS, Gantt chart and PSS-A20 templates</t>
  </si>
  <si>
    <t>Tenderers are in principle required to use the PSS forms published on the EMITS website.</t>
  </si>
  <si>
    <t>The present tool offers a consistency check between the various forms to avoid common errors, and helps in preparing the following datasheets:</t>
  </si>
  <si>
    <t>The structure of the tables (row/columns) shall not be modified.</t>
  </si>
  <si>
    <t>Fill-in data from the last audit (when relevant)</t>
  </si>
  <si>
    <t>Fill-in data for cost elements 1 and 2, as well as elements 5, 6 and 7</t>
  </si>
  <si>
    <r>
      <t xml:space="preserve">Fill-in for </t>
    </r>
    <r>
      <rPr>
        <u/>
        <sz val="10"/>
        <rFont val="Arial"/>
      </rPr>
      <t>all cost elements 3-1 to 3-7, 3-10 and 10</t>
    </r>
    <r>
      <rPr>
        <sz val="10"/>
        <rFont val="Arial"/>
      </rPr>
      <t>. Those will automatically be reflected in PSS-A2 and A8</t>
    </r>
  </si>
  <si>
    <t>Fill-in travels (cost element 3-9). Those will automatically be reflected in PSS-A2 and A8</t>
  </si>
  <si>
    <t>The maximum number of work packages is 24. PSS-A2 Exhibits A and B can have respectively up to 20 and 30 lines.</t>
  </si>
  <si>
    <t>For larger proposals, please use the forms available on EMITS website.</t>
  </si>
  <si>
    <t>ARTES Competitiveness &amp; Growth PSS Tool</t>
  </si>
  <si>
    <t>The present tool contains the PSS forms required for ARTES C&amp;G proposals.</t>
  </si>
  <si>
    <t>For any feedback concerning this PSS tool, please send an email to artesc&amp;g@esa.int</t>
  </si>
  <si>
    <t>https://artes.esa.int/documents</t>
  </si>
  <si>
    <t>Version 1.2 (13/01/2017)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</si>
</sst>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_-;\-* #,##0.00_-;_-* &quot;-&quot;??_-;_-@_-"/>
    <numFmt numFmtId="164" formatCode="0.0"/>
    <numFmt numFmtId="165" formatCode="0.00000"/>
    <numFmt numFmtId="166" formatCode="0.0%"/>
    <numFmt numFmtId="167" formatCode="#,##0.0"/>
    <numFmt numFmtId="168" formatCode="#,##0.00000"/>
    <numFmt numFmtId="169" formatCode="#,##0\ ;[Red]\(#,##0\)"/>
    <numFmt numFmtId="170" formatCode="0&quot; hours&quot;"/>
    <numFmt numFmtId="171" formatCode="#,##0\ &quot;€&quot;"/>
    <numFmt numFmtId="172" formatCode="mmm\-yyyy"/>
    <numFmt numFmtId="173" formatCode="0.0&quot; months&quot;"/>
    <numFmt numFmtId="174" formatCode="0&quot; months&quot;"/>
  </numFmts>
  <fonts count="1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0"/>
      <color theme="10"/>
      <name val="Arial"/>
    </font>
    <font>
      <u/>
      <sz val="10"/>
      <color theme="11"/>
      <name val="Arial"/>
    </font>
    <font>
      <sz val="9"/>
      <color indexed="81"/>
      <name val="Arial"/>
    </font>
    <font>
      <sz val="12"/>
      <name val="Times New Roman"/>
    </font>
    <font>
      <sz val="10"/>
      <color theme="3" tint="-0.499984740745262"/>
      <name val="Arial"/>
    </font>
    <font>
      <vertAlign val="superscript"/>
      <sz val="10"/>
      <name val="Arial"/>
    </font>
    <font>
      <sz val="10"/>
      <color indexed="9"/>
      <name val="Arial"/>
    </font>
    <font>
      <b/>
      <i/>
      <sz val="10"/>
      <name val="Arial"/>
    </font>
    <font>
      <b/>
      <sz val="12"/>
      <color theme="3"/>
      <name val="Arial"/>
    </font>
    <font>
      <sz val="12"/>
      <color rgb="FF006100"/>
      <name val="Calibri"/>
      <family val="2"/>
      <scheme val="minor"/>
    </font>
    <font>
      <sz val="12"/>
      <color rgb="FFFF0000"/>
      <name val="Times New Roman"/>
    </font>
    <font>
      <u/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FF66"/>
        <bgColor indexed="64"/>
      </patternFill>
    </fill>
  </fills>
  <borders count="113">
    <border>
      <left/>
      <right/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  <border>
      <left/>
      <right style="thin">
        <color indexed="8"/>
      </right>
      <top style="medium">
        <color auto="1"/>
      </top>
      <bottom style="thin">
        <color indexed="8"/>
      </bottom>
      <diagonal/>
    </border>
    <border>
      <left style="thin">
        <color indexed="8"/>
      </left>
      <right style="thin">
        <color auto="1"/>
      </right>
      <top style="medium">
        <color auto="1"/>
      </top>
      <bottom style="thin">
        <color indexed="8"/>
      </bottom>
      <diagonal/>
    </border>
    <border>
      <left/>
      <right style="thin">
        <color auto="1"/>
      </right>
      <top style="medium">
        <color auto="1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indexed="8"/>
      </bottom>
      <diagonal/>
    </border>
    <border>
      <left/>
      <right style="medium">
        <color auto="1"/>
      </right>
      <top style="medium">
        <color auto="1"/>
      </top>
      <bottom style="thin">
        <color indexed="8"/>
      </bottom>
      <diagonal/>
    </border>
    <border>
      <left style="medium">
        <color auto="1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auto="1"/>
      </right>
      <top style="hair">
        <color indexed="8"/>
      </top>
      <bottom style="hair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/>
      <right style="thin">
        <color indexed="8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auto="1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/>
      <right style="medium">
        <color auto="1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auto="1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auto="1"/>
      </left>
      <right/>
      <top style="medium">
        <color auto="1"/>
      </top>
      <bottom style="thin">
        <color theme="0" tint="-0.34998626667073579"/>
      </bottom>
      <diagonal/>
    </border>
    <border>
      <left/>
      <right/>
      <top style="medium">
        <color auto="1"/>
      </top>
      <bottom style="thin">
        <color theme="0" tint="-0.34998626667073579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theme="0" tint="-0.34998626667073579"/>
      </bottom>
      <diagonal/>
    </border>
    <border>
      <left style="thin">
        <color auto="1"/>
      </left>
      <right/>
      <top style="medium">
        <color auto="1"/>
      </top>
      <bottom style="thin">
        <color theme="0" tint="-0.34998626667073579"/>
      </bottom>
      <diagonal/>
    </border>
    <border>
      <left style="medium">
        <color auto="1"/>
      </left>
      <right/>
      <top style="thin">
        <color theme="0" tint="-0.34998626667073579"/>
      </top>
      <bottom style="medium">
        <color auto="1"/>
      </bottom>
      <diagonal/>
    </border>
    <border>
      <left/>
      <right/>
      <top style="thin">
        <color theme="0" tint="-0.34998626667073579"/>
      </top>
      <bottom style="medium">
        <color auto="1"/>
      </bottom>
      <diagonal/>
    </border>
    <border>
      <left/>
      <right style="medium">
        <color auto="1"/>
      </right>
      <top style="thin">
        <color theme="0" tint="-0.34998626667073579"/>
      </top>
      <bottom style="medium">
        <color auto="1"/>
      </bottom>
      <diagonal/>
    </border>
    <border>
      <left/>
      <right style="thin">
        <color indexed="8"/>
      </right>
      <top/>
      <bottom style="medium">
        <color auto="1"/>
      </bottom>
      <diagonal/>
    </border>
    <border>
      <left/>
      <right style="medium">
        <color auto="1"/>
      </right>
      <top style="thin">
        <color indexed="8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theme="0" tint="-0.34998626667073579"/>
      </bottom>
      <diagonal/>
    </border>
    <border>
      <left/>
      <right style="medium">
        <color auto="1"/>
      </right>
      <top style="thin">
        <color theme="0" tint="-0.34998626667073579"/>
      </top>
      <bottom style="thin">
        <color theme="0" tint="-0.34998626667073579"/>
      </bottom>
      <diagonal/>
    </border>
  </borders>
  <cellStyleXfs count="368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766">
    <xf numFmtId="0" fontId="0" fillId="0" borderId="0" xfId="0"/>
    <xf numFmtId="0" fontId="0" fillId="3" borderId="0" xfId="0" applyFill="1"/>
    <xf numFmtId="0" fontId="2" fillId="2" borderId="17" xfId="0" applyFont="1" applyFill="1" applyBorder="1" applyAlignment="1">
      <alignment horizontal="center" vertical="center"/>
    </xf>
    <xf numFmtId="0" fontId="2" fillId="2" borderId="60" xfId="0" applyFont="1" applyFill="1" applyBorder="1" applyAlignment="1">
      <alignment horizontal="center" vertical="center" wrapText="1"/>
    </xf>
    <xf numFmtId="0" fontId="2" fillId="2" borderId="6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68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left" vertical="center"/>
    </xf>
    <xf numFmtId="0" fontId="2" fillId="2" borderId="2" xfId="0" quotePrefix="1" applyFont="1" applyFill="1" applyBorder="1" applyAlignment="1">
      <alignment horizontal="left" vertical="center"/>
    </xf>
    <xf numFmtId="0" fontId="2" fillId="2" borderId="51" xfId="0" applyFont="1" applyFill="1" applyBorder="1" applyAlignment="1">
      <alignment vertical="center"/>
    </xf>
    <xf numFmtId="0" fontId="2" fillId="2" borderId="70" xfId="0" applyFont="1" applyFill="1" applyBorder="1" applyAlignment="1">
      <alignment vertical="center"/>
    </xf>
    <xf numFmtId="0" fontId="2" fillId="2" borderId="69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0" fontId="3" fillId="3" borderId="0" xfId="0" applyFont="1" applyFill="1"/>
    <xf numFmtId="0" fontId="1" fillId="3" borderId="0" xfId="2" applyFont="1" applyFill="1"/>
    <xf numFmtId="0" fontId="1" fillId="3" borderId="0" xfId="2" quotePrefix="1" applyFont="1" applyFill="1" applyAlignment="1">
      <alignment horizontal="right"/>
    </xf>
    <xf numFmtId="0" fontId="2" fillId="2" borderId="45" xfId="2" applyFont="1" applyFill="1" applyBorder="1"/>
    <xf numFmtId="0" fontId="2" fillId="2" borderId="72" xfId="2" applyFont="1" applyFill="1" applyBorder="1"/>
    <xf numFmtId="0" fontId="2" fillId="2" borderId="69" xfId="2" applyFont="1" applyFill="1" applyBorder="1"/>
    <xf numFmtId="0" fontId="2" fillId="2" borderId="70" xfId="2" applyFont="1" applyFill="1" applyBorder="1"/>
    <xf numFmtId="0" fontId="10" fillId="2" borderId="0" xfId="0" applyFont="1" applyFill="1" applyBorder="1" applyAlignment="1">
      <alignment vertical="center" wrapText="1"/>
    </xf>
    <xf numFmtId="0" fontId="10" fillId="2" borderId="2" xfId="0" applyFont="1" applyFill="1" applyBorder="1" applyAlignment="1">
      <alignment horizontal="justify" vertical="center" wrapText="1"/>
    </xf>
    <xf numFmtId="0" fontId="10" fillId="2" borderId="44" xfId="0" applyFont="1" applyFill="1" applyBorder="1" applyAlignment="1">
      <alignment vertical="center" wrapText="1"/>
    </xf>
    <xf numFmtId="0" fontId="10" fillId="2" borderId="4" xfId="0" applyFont="1" applyFill="1" applyBorder="1" applyAlignment="1">
      <alignment vertical="center" wrapText="1"/>
    </xf>
    <xf numFmtId="0" fontId="10" fillId="2" borderId="4" xfId="0" applyFont="1" applyFill="1" applyBorder="1"/>
    <xf numFmtId="0" fontId="10" fillId="2" borderId="0" xfId="0" applyFont="1" applyFill="1" applyBorder="1"/>
    <xf numFmtId="0" fontId="10" fillId="2" borderId="23" xfId="0" applyFont="1" applyFill="1" applyBorder="1"/>
    <xf numFmtId="0" fontId="10" fillId="2" borderId="24" xfId="0" applyFont="1" applyFill="1" applyBorder="1"/>
    <xf numFmtId="0" fontId="10" fillId="2" borderId="40" xfId="0" applyFont="1" applyFill="1" applyBorder="1" applyAlignment="1">
      <alignment horizontal="justify" vertical="center" wrapText="1"/>
    </xf>
    <xf numFmtId="0" fontId="10" fillId="2" borderId="1" xfId="0" applyFont="1" applyFill="1" applyBorder="1" applyAlignment="1">
      <alignment vertical="center" wrapText="1"/>
    </xf>
    <xf numFmtId="0" fontId="10" fillId="2" borderId="9" xfId="0" applyFont="1" applyFill="1" applyBorder="1" applyAlignment="1">
      <alignment vertical="center" wrapText="1"/>
    </xf>
    <xf numFmtId="0" fontId="10" fillId="2" borderId="38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vertical="center" wrapText="1"/>
    </xf>
    <xf numFmtId="0" fontId="2" fillId="2" borderId="72" xfId="0" quotePrefix="1" applyFont="1" applyFill="1" applyBorder="1" applyAlignment="1">
      <alignment horizontal="center" vertical="center"/>
    </xf>
    <xf numFmtId="0" fontId="10" fillId="2" borderId="2" xfId="0" applyNumberFormat="1" applyFont="1" applyFill="1" applyBorder="1" applyAlignment="1">
      <alignment horizontal="justify" vertical="center" wrapText="1"/>
    </xf>
    <xf numFmtId="0" fontId="10" fillId="2" borderId="2" xfId="0" applyFont="1" applyFill="1" applyBorder="1" applyAlignment="1">
      <alignment horizontal="center" vertical="center" wrapText="1"/>
    </xf>
    <xf numFmtId="14" fontId="10" fillId="2" borderId="0" xfId="0" applyNumberFormat="1" applyFont="1" applyFill="1" applyBorder="1" applyAlignment="1">
      <alignment horizontal="center" vertical="center" wrapText="1"/>
    </xf>
    <xf numFmtId="14" fontId="10" fillId="2" borderId="44" xfId="0" applyNumberFormat="1" applyFont="1" applyFill="1" applyBorder="1" applyAlignment="1">
      <alignment vertical="center" wrapText="1"/>
    </xf>
    <xf numFmtId="170" fontId="10" fillId="2" borderId="44" xfId="0" applyNumberFormat="1" applyFont="1" applyFill="1" applyBorder="1" applyAlignment="1">
      <alignment vertical="center" wrapText="1"/>
    </xf>
    <xf numFmtId="0" fontId="0" fillId="3" borderId="0" xfId="0" applyFont="1" applyFill="1"/>
    <xf numFmtId="0" fontId="0" fillId="3" borderId="0" xfId="0" applyFont="1" applyFill="1" applyAlignment="1">
      <alignment horizontal="center"/>
    </xf>
    <xf numFmtId="0" fontId="0" fillId="2" borderId="3" xfId="0" applyFont="1" applyFill="1" applyBorder="1" applyAlignment="1">
      <alignment horizontal="center" vertical="top" wrapText="1"/>
    </xf>
    <xf numFmtId="0" fontId="0" fillId="2" borderId="4" xfId="0" applyFont="1" applyFill="1" applyBorder="1"/>
    <xf numFmtId="0" fontId="0" fillId="2" borderId="0" xfId="0" applyFont="1" applyFill="1" applyBorder="1"/>
    <xf numFmtId="0" fontId="0" fillId="2" borderId="9" xfId="0" applyFont="1" applyFill="1" applyBorder="1" applyAlignment="1">
      <alignment vertical="top" wrapText="1"/>
    </xf>
    <xf numFmtId="0" fontId="0" fillId="2" borderId="10" xfId="0" applyFont="1" applyFill="1" applyBorder="1" applyAlignment="1">
      <alignment vertical="top"/>
    </xf>
    <xf numFmtId="0" fontId="0" fillId="2" borderId="10" xfId="0" quotePrefix="1" applyFont="1" applyFill="1" applyBorder="1" applyAlignment="1">
      <alignment horizontal="left" vertical="top"/>
    </xf>
    <xf numFmtId="0" fontId="0" fillId="2" borderId="6" xfId="0" applyFont="1" applyFill="1" applyBorder="1" applyAlignment="1">
      <alignment vertical="top"/>
    </xf>
    <xf numFmtId="0" fontId="0" fillId="2" borderId="10" xfId="0" quotePrefix="1" applyFont="1" applyFill="1" applyBorder="1" applyAlignment="1">
      <alignment horizontal="left"/>
    </xf>
    <xf numFmtId="0" fontId="0" fillId="2" borderId="21" xfId="0" applyFont="1" applyFill="1" applyBorder="1"/>
    <xf numFmtId="0" fontId="0" fillId="2" borderId="12" xfId="0" applyFont="1" applyFill="1" applyBorder="1"/>
    <xf numFmtId="0" fontId="0" fillId="2" borderId="16" xfId="0" applyFont="1" applyFill="1" applyBorder="1" applyAlignment="1">
      <alignment horizontal="centerContinuous" vertical="top" wrapText="1"/>
    </xf>
    <xf numFmtId="0" fontId="0" fillId="2" borderId="17" xfId="0" applyFont="1" applyFill="1" applyBorder="1" applyAlignment="1">
      <alignment horizontal="centerContinuous" vertical="top" wrapText="1"/>
    </xf>
    <xf numFmtId="0" fontId="0" fillId="2" borderId="18" xfId="0" applyFont="1" applyFill="1" applyBorder="1" applyAlignment="1">
      <alignment horizontal="centerContinuous" vertical="top" wrapText="1"/>
    </xf>
    <xf numFmtId="0" fontId="0" fillId="2" borderId="21" xfId="0" applyFont="1" applyFill="1" applyBorder="1" applyAlignment="1">
      <alignment horizontal="centerContinuous" vertical="top" wrapText="1"/>
    </xf>
    <xf numFmtId="0" fontId="0" fillId="2" borderId="12" xfId="0" applyFont="1" applyFill="1" applyBorder="1" applyAlignment="1">
      <alignment horizontal="centerContinuous" vertical="top" wrapText="1"/>
    </xf>
    <xf numFmtId="0" fontId="0" fillId="2" borderId="22" xfId="0" applyFont="1" applyFill="1" applyBorder="1" applyAlignment="1">
      <alignment horizontal="centerContinuous" vertical="top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top" wrapText="1"/>
    </xf>
    <xf numFmtId="0" fontId="3" fillId="2" borderId="17" xfId="0" applyFont="1" applyFill="1" applyBorder="1" applyAlignment="1">
      <alignment horizontal="center" vertical="top" wrapText="1"/>
    </xf>
    <xf numFmtId="0" fontId="3" fillId="2" borderId="18" xfId="0" applyFont="1" applyFill="1" applyBorder="1" applyAlignment="1">
      <alignment horizontal="center" wrapText="1"/>
    </xf>
    <xf numFmtId="0" fontId="3" fillId="2" borderId="8" xfId="0" quotePrefix="1" applyFont="1" applyFill="1" applyBorder="1" applyAlignment="1">
      <alignment horizontal="center" vertical="top" wrapText="1"/>
    </xf>
    <xf numFmtId="0" fontId="3" fillId="2" borderId="11" xfId="0" quotePrefix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top" wrapText="1"/>
    </xf>
    <xf numFmtId="0" fontId="3" fillId="2" borderId="24" xfId="0" applyFont="1" applyFill="1" applyBorder="1" applyAlignment="1">
      <alignment horizontal="center" vertical="top" wrapText="1"/>
    </xf>
    <xf numFmtId="0" fontId="3" fillId="2" borderId="25" xfId="0" applyFont="1" applyFill="1" applyBorder="1" applyAlignment="1">
      <alignment horizontal="center" wrapText="1"/>
    </xf>
    <xf numFmtId="0" fontId="0" fillId="2" borderId="24" xfId="0" applyFont="1" applyFill="1" applyBorder="1" applyAlignment="1">
      <alignment vertical="top" wrapText="1"/>
    </xf>
    <xf numFmtId="0" fontId="3" fillId="2" borderId="20" xfId="0" applyFont="1" applyFill="1" applyBorder="1" applyAlignment="1">
      <alignment horizontal="center" vertical="top" wrapText="1"/>
    </xf>
    <xf numFmtId="0" fontId="0" fillId="2" borderId="23" xfId="0" applyFont="1" applyFill="1" applyBorder="1" applyAlignment="1">
      <alignment horizontal="center" vertical="top" wrapText="1"/>
    </xf>
    <xf numFmtId="0" fontId="3" fillId="2" borderId="38" xfId="0" applyFont="1" applyFill="1" applyBorder="1" applyAlignment="1">
      <alignment horizontal="center" vertical="top" wrapText="1"/>
    </xf>
    <xf numFmtId="0" fontId="0" fillId="3" borderId="0" xfId="0" applyFont="1" applyFill="1" applyAlignment="1">
      <alignment vertical="center"/>
    </xf>
    <xf numFmtId="0" fontId="7" fillId="3" borderId="0" xfId="9" applyFont="1" applyFill="1"/>
    <xf numFmtId="0" fontId="0" fillId="2" borderId="0" xfId="0" applyFont="1" applyFill="1" applyBorder="1" applyAlignment="1">
      <alignment vertical="center"/>
    </xf>
    <xf numFmtId="0" fontId="0" fillId="2" borderId="2" xfId="0" applyFont="1" applyFill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0" fontId="0" fillId="2" borderId="41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vertical="center"/>
    </xf>
    <xf numFmtId="0" fontId="0" fillId="2" borderId="14" xfId="0" applyFont="1" applyFill="1" applyBorder="1" applyAlignment="1">
      <alignment horizontal="center" vertical="center"/>
    </xf>
    <xf numFmtId="0" fontId="1" fillId="2" borderId="8" xfId="2" applyFont="1" applyFill="1" applyBorder="1" applyAlignment="1">
      <alignment horizontal="right"/>
    </xf>
    <xf numFmtId="0" fontId="1" fillId="2" borderId="8" xfId="2" applyFont="1" applyFill="1" applyBorder="1" applyAlignment="1">
      <alignment horizontal="right" vertical="center"/>
    </xf>
    <xf numFmtId="0" fontId="0" fillId="2" borderId="17" xfId="0" applyFont="1" applyFill="1" applyBorder="1"/>
    <xf numFmtId="0" fontId="0" fillId="2" borderId="44" xfId="0" applyFont="1" applyFill="1" applyBorder="1"/>
    <xf numFmtId="0" fontId="0" fillId="2" borderId="0" xfId="0" applyFont="1" applyFill="1"/>
    <xf numFmtId="0" fontId="0" fillId="2" borderId="4" xfId="0" applyFont="1" applyFill="1" applyBorder="1" applyAlignment="1">
      <alignment horizontal="left" vertical="center" indent="1"/>
    </xf>
    <xf numFmtId="0" fontId="0" fillId="2" borderId="22" xfId="0" applyFont="1" applyFill="1" applyBorder="1"/>
    <xf numFmtId="0" fontId="0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right" vertical="top"/>
    </xf>
    <xf numFmtId="0" fontId="0" fillId="2" borderId="0" xfId="0" quotePrefix="1" applyFont="1" applyFill="1" applyBorder="1" applyAlignment="1">
      <alignment horizontal="right" vertical="top"/>
    </xf>
    <xf numFmtId="0" fontId="0" fillId="3" borderId="0" xfId="0" applyFont="1" applyFill="1" applyAlignment="1"/>
    <xf numFmtId="0" fontId="0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vertical="center"/>
    </xf>
    <xf numFmtId="0" fontId="2" fillId="2" borderId="40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3" fillId="2" borderId="41" xfId="0" quotePrefix="1" applyFont="1" applyFill="1" applyBorder="1" applyAlignment="1">
      <alignment horizontal="centerContinuous" vertical="center"/>
    </xf>
    <xf numFmtId="0" fontId="14" fillId="2" borderId="1" xfId="0" applyFont="1" applyFill="1" applyBorder="1" applyAlignment="1">
      <alignment horizontal="centerContinuous" vertical="center"/>
    </xf>
    <xf numFmtId="0" fontId="2" fillId="2" borderId="3" xfId="0" quotePrefix="1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left" vertical="center" indent="1"/>
    </xf>
    <xf numFmtId="0" fontId="0" fillId="2" borderId="6" xfId="0" applyFont="1" applyFill="1" applyBorder="1" applyAlignment="1">
      <alignment vertical="center"/>
    </xf>
    <xf numFmtId="0" fontId="2" fillId="2" borderId="5" xfId="0" applyFont="1" applyFill="1" applyBorder="1" applyAlignment="1">
      <alignment horizontal="left" vertical="center"/>
    </xf>
    <xf numFmtId="0" fontId="0" fillId="2" borderId="9" xfId="0" applyFont="1" applyFill="1" applyBorder="1" applyAlignment="1">
      <alignment horizontal="right" vertical="center"/>
    </xf>
    <xf numFmtId="0" fontId="0" fillId="2" borderId="36" xfId="0" applyFont="1" applyFill="1" applyBorder="1" applyAlignment="1">
      <alignment horizontal="right" vertical="center"/>
    </xf>
    <xf numFmtId="0" fontId="0" fillId="2" borderId="53" xfId="0" applyFont="1" applyFill="1" applyBorder="1" applyAlignment="1">
      <alignment horizontal="right" vertical="center"/>
    </xf>
    <xf numFmtId="0" fontId="2" fillId="2" borderId="6" xfId="0" quotePrefix="1" applyFont="1" applyFill="1" applyBorder="1" applyAlignment="1">
      <alignment horizontal="right" vertical="center"/>
    </xf>
    <xf numFmtId="0" fontId="0" fillId="2" borderId="36" xfId="0" applyFont="1" applyFill="1" applyBorder="1" applyAlignment="1">
      <alignment horizontal="left" vertical="center"/>
    </xf>
    <xf numFmtId="0" fontId="0" fillId="2" borderId="1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0" fillId="2" borderId="9" xfId="0" quotePrefix="1" applyFont="1" applyFill="1" applyBorder="1" applyAlignment="1">
      <alignment horizontal="right" vertical="center"/>
    </xf>
    <xf numFmtId="0" fontId="0" fillId="2" borderId="54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right" vertical="center"/>
    </xf>
    <xf numFmtId="0" fontId="2" fillId="2" borderId="4" xfId="0" applyFont="1" applyFill="1" applyBorder="1" applyAlignment="1">
      <alignment vertical="center"/>
    </xf>
    <xf numFmtId="0" fontId="2" fillId="2" borderId="17" xfId="0" quotePrefix="1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0" fontId="0" fillId="2" borderId="59" xfId="0" applyFont="1" applyFill="1" applyBorder="1" applyAlignment="1">
      <alignment horizontal="center"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12" xfId="0" quotePrefix="1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 wrapText="1"/>
    </xf>
    <xf numFmtId="0" fontId="3" fillId="2" borderId="4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2" borderId="53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/>
    </xf>
    <xf numFmtId="2" fontId="3" fillId="2" borderId="9" xfId="0" quotePrefix="1" applyNumberFormat="1" applyFont="1" applyFill="1" applyBorder="1" applyAlignment="1">
      <alignment horizontal="right" vertical="center" wrapText="1"/>
    </xf>
    <xf numFmtId="2" fontId="3" fillId="2" borderId="63" xfId="0" applyNumberFormat="1" applyFont="1" applyFill="1" applyBorder="1" applyAlignment="1">
      <alignment horizontal="center" vertical="center"/>
    </xf>
    <xf numFmtId="3" fontId="2" fillId="2" borderId="65" xfId="0" applyNumberFormat="1" applyFont="1" applyFill="1" applyBorder="1" applyAlignment="1">
      <alignment horizontal="center" vertical="center"/>
    </xf>
    <xf numFmtId="0" fontId="0" fillId="2" borderId="51" xfId="0" applyFont="1" applyFill="1" applyBorder="1" applyAlignment="1">
      <alignment horizontal="left" vertical="center"/>
    </xf>
    <xf numFmtId="0" fontId="2" fillId="2" borderId="42" xfId="0" applyFont="1" applyFill="1" applyBorder="1" applyAlignment="1">
      <alignment horizontal="left" vertical="center"/>
    </xf>
    <xf numFmtId="4" fontId="0" fillId="2" borderId="2" xfId="0" applyNumberFormat="1" applyFont="1" applyFill="1" applyBorder="1" applyAlignment="1">
      <alignment horizontal="right" vertical="center"/>
    </xf>
    <xf numFmtId="4" fontId="0" fillId="2" borderId="3" xfId="0" applyNumberFormat="1" applyFont="1" applyFill="1" applyBorder="1" applyAlignment="1">
      <alignment horizontal="right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/>
    </xf>
    <xf numFmtId="0" fontId="0" fillId="2" borderId="8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4" fontId="0" fillId="2" borderId="9" xfId="0" applyNumberFormat="1" applyFont="1" applyFill="1" applyBorder="1" applyAlignment="1">
      <alignment horizontal="right" vertical="center"/>
    </xf>
    <xf numFmtId="4" fontId="0" fillId="2" borderId="37" xfId="0" applyNumberFormat="1" applyFont="1" applyFill="1" applyBorder="1" applyAlignment="1">
      <alignment horizontal="right" vertical="center"/>
    </xf>
    <xf numFmtId="3" fontId="2" fillId="2" borderId="34" xfId="0" applyNumberFormat="1" applyFont="1" applyFill="1" applyBorder="1" applyAlignment="1">
      <alignment horizontal="center" vertical="center"/>
    </xf>
    <xf numFmtId="0" fontId="3" fillId="2" borderId="70" xfId="0" applyFont="1" applyFill="1" applyBorder="1" applyAlignment="1">
      <alignment vertical="center"/>
    </xf>
    <xf numFmtId="0" fontId="3" fillId="2" borderId="51" xfId="0" applyFont="1" applyFill="1" applyBorder="1" applyAlignment="1">
      <alignment vertical="center"/>
    </xf>
    <xf numFmtId="0" fontId="3" fillId="2" borderId="51" xfId="0" applyFont="1" applyFill="1" applyBorder="1" applyAlignment="1">
      <alignment horizontal="center" vertical="center"/>
    </xf>
    <xf numFmtId="0" fontId="3" fillId="2" borderId="72" xfId="0" applyFont="1" applyFill="1" applyBorder="1" applyAlignment="1">
      <alignment horizontal="center" vertical="center"/>
    </xf>
    <xf numFmtId="0" fontId="3" fillId="2" borderId="38" xfId="0" quotePrefix="1" applyFont="1" applyFill="1" applyBorder="1" applyAlignment="1">
      <alignment horizontal="center" vertical="center" wrapText="1"/>
    </xf>
    <xf numFmtId="0" fontId="3" fillId="2" borderId="53" xfId="0" quotePrefix="1" applyFont="1" applyFill="1" applyBorder="1" applyAlignment="1">
      <alignment horizontal="center" vertical="center" wrapText="1"/>
    </xf>
    <xf numFmtId="0" fontId="0" fillId="2" borderId="36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4" fontId="0" fillId="2" borderId="9" xfId="0" applyNumberFormat="1" applyFont="1" applyFill="1" applyBorder="1" applyAlignment="1">
      <alignment horizontal="center" vertical="center" wrapText="1"/>
    </xf>
    <xf numFmtId="4" fontId="0" fillId="2" borderId="37" xfId="0" applyNumberFormat="1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left" vertical="center" indent="1"/>
    </xf>
    <xf numFmtId="0" fontId="0" fillId="2" borderId="8" xfId="0" applyFont="1" applyFill="1" applyBorder="1" applyAlignment="1">
      <alignment horizontal="left" vertical="center"/>
    </xf>
    <xf numFmtId="0" fontId="3" fillId="2" borderId="46" xfId="0" applyFont="1" applyFill="1" applyBorder="1" applyAlignment="1">
      <alignment horizontal="left" vertical="center"/>
    </xf>
    <xf numFmtId="0" fontId="3" fillId="2" borderId="29" xfId="0" applyFont="1" applyFill="1" applyBorder="1" applyAlignment="1">
      <alignment horizontal="left" vertical="center"/>
    </xf>
    <xf numFmtId="0" fontId="2" fillId="2" borderId="27" xfId="0" applyFont="1" applyFill="1" applyBorder="1" applyAlignment="1">
      <alignment horizontal="center" vertical="center"/>
    </xf>
    <xf numFmtId="49" fontId="2" fillId="2" borderId="19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Continuous" vertical="center"/>
    </xf>
    <xf numFmtId="0" fontId="3" fillId="2" borderId="8" xfId="0" applyFont="1" applyFill="1" applyBorder="1" applyAlignment="1">
      <alignment horizontal="centerContinuous" vertical="center"/>
    </xf>
    <xf numFmtId="0" fontId="3" fillId="2" borderId="11" xfId="0" quotePrefix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0" fillId="2" borderId="6" xfId="0" quotePrefix="1" applyFont="1" applyFill="1" applyBorder="1" applyAlignment="1">
      <alignment horizontal="left" vertical="center" indent="1"/>
    </xf>
    <xf numFmtId="0" fontId="2" fillId="2" borderId="12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2" fillId="2" borderId="16" xfId="0" applyFont="1" applyFill="1" applyBorder="1" applyAlignment="1">
      <alignment vertical="top"/>
    </xf>
    <xf numFmtId="0" fontId="2" fillId="2" borderId="17" xfId="0" applyFont="1" applyFill="1" applyBorder="1" applyAlignment="1">
      <alignment horizontal="right" vertical="top" wrapText="1"/>
    </xf>
    <xf numFmtId="0" fontId="0" fillId="2" borderId="17" xfId="0" applyFont="1" applyFill="1" applyBorder="1" applyAlignment="1">
      <alignment vertical="top" wrapText="1"/>
    </xf>
    <xf numFmtId="0" fontId="2" fillId="2" borderId="23" xfId="0" applyFont="1" applyFill="1" applyBorder="1" applyAlignment="1">
      <alignment vertical="top" wrapText="1"/>
    </xf>
    <xf numFmtId="0" fontId="2" fillId="2" borderId="24" xfId="0" applyFont="1" applyFill="1" applyBorder="1" applyAlignment="1">
      <alignment vertical="top" wrapText="1"/>
    </xf>
    <xf numFmtId="0" fontId="0" fillId="2" borderId="24" xfId="0" applyFont="1" applyFill="1" applyBorder="1" applyAlignment="1">
      <alignment horizontal="right" vertical="top" wrapText="1"/>
    </xf>
    <xf numFmtId="0" fontId="0" fillId="2" borderId="24" xfId="0" applyFont="1" applyFill="1" applyBorder="1" applyAlignment="1">
      <alignment horizontal="left" vertical="top" wrapText="1"/>
    </xf>
    <xf numFmtId="0" fontId="0" fillId="2" borderId="25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vertical="top" wrapText="1"/>
    </xf>
    <xf numFmtId="0" fontId="0" fillId="2" borderId="7" xfId="0" applyFont="1" applyFill="1" applyBorder="1" applyAlignment="1">
      <alignment horizontal="left" vertical="top"/>
    </xf>
    <xf numFmtId="0" fontId="0" fillId="2" borderId="5" xfId="0" applyFont="1" applyFill="1" applyBorder="1" applyAlignment="1">
      <alignment horizontal="left" vertical="top"/>
    </xf>
    <xf numFmtId="0" fontId="0" fillId="2" borderId="38" xfId="0" applyFont="1" applyFill="1" applyBorder="1" applyAlignment="1">
      <alignment horizontal="left" vertical="top"/>
    </xf>
    <xf numFmtId="0" fontId="2" fillId="2" borderId="31" xfId="0" applyFont="1" applyFill="1" applyBorder="1" applyAlignment="1">
      <alignment vertical="center"/>
    </xf>
    <xf numFmtId="0" fontId="2" fillId="2" borderId="16" xfId="2" applyFont="1" applyFill="1" applyBorder="1" applyAlignment="1">
      <alignment horizontal="left" vertical="center"/>
    </xf>
    <xf numFmtId="0" fontId="2" fillId="2" borderId="2" xfId="2" applyFont="1" applyFill="1" applyBorder="1" applyAlignment="1">
      <alignment horizontal="left" vertical="center"/>
    </xf>
    <xf numFmtId="0" fontId="2" fillId="2" borderId="2" xfId="2" quotePrefix="1" applyFont="1" applyFill="1" applyBorder="1" applyAlignment="1">
      <alignment horizontal="centerContinuous" vertical="center"/>
    </xf>
    <xf numFmtId="0" fontId="1" fillId="2" borderId="18" xfId="2" quotePrefix="1" applyFont="1" applyFill="1" applyBorder="1" applyAlignment="1">
      <alignment horizontal="right"/>
    </xf>
    <xf numFmtId="0" fontId="2" fillId="2" borderId="10" xfId="2" applyFont="1" applyFill="1" applyBorder="1" applyAlignment="1">
      <alignment horizontal="left" vertical="center"/>
    </xf>
    <xf numFmtId="0" fontId="2" fillId="2" borderId="6" xfId="2" applyFont="1" applyFill="1" applyBorder="1" applyAlignment="1">
      <alignment horizontal="left" vertical="center"/>
    </xf>
    <xf numFmtId="0" fontId="2" fillId="2" borderId="74" xfId="2" applyFont="1" applyFill="1" applyBorder="1" applyAlignment="1">
      <alignment horizontal="left" vertical="center"/>
    </xf>
    <xf numFmtId="0" fontId="1" fillId="2" borderId="10" xfId="2" applyFont="1" applyFill="1" applyBorder="1" applyAlignment="1">
      <alignment horizontal="left" vertical="center" indent="1"/>
    </xf>
    <xf numFmtId="0" fontId="1" fillId="2" borderId="6" xfId="2" applyFont="1" applyFill="1" applyBorder="1" applyAlignment="1">
      <alignment vertical="center"/>
    </xf>
    <xf numFmtId="0" fontId="2" fillId="2" borderId="74" xfId="2" applyFont="1" applyFill="1" applyBorder="1" applyAlignment="1">
      <alignment horizontal="right" vertical="center"/>
    </xf>
    <xf numFmtId="0" fontId="2" fillId="2" borderId="7" xfId="2" applyFont="1" applyFill="1" applyBorder="1" applyAlignment="1">
      <alignment horizontal="left" vertical="center"/>
    </xf>
    <xf numFmtId="0" fontId="2" fillId="2" borderId="8" xfId="2" applyFont="1" applyFill="1" applyBorder="1" applyAlignment="1">
      <alignment horizontal="left" vertical="center"/>
    </xf>
    <xf numFmtId="0" fontId="1" fillId="2" borderId="10" xfId="2" quotePrefix="1" applyFont="1" applyFill="1" applyBorder="1" applyAlignment="1">
      <alignment horizontal="left" vertical="center" indent="1"/>
    </xf>
    <xf numFmtId="0" fontId="2" fillId="2" borderId="6" xfId="2" quotePrefix="1" applyFont="1" applyFill="1" applyBorder="1" applyAlignment="1">
      <alignment horizontal="right" vertical="center"/>
    </xf>
    <xf numFmtId="165" fontId="2" fillId="2" borderId="74" xfId="2" applyNumberFormat="1" applyFont="1" applyFill="1" applyBorder="1" applyAlignment="1">
      <alignment horizontal="left" vertical="center"/>
    </xf>
    <xf numFmtId="0" fontId="1" fillId="2" borderId="58" xfId="2" applyFont="1" applyFill="1" applyBorder="1" applyAlignment="1">
      <alignment horizontal="center" vertical="center"/>
    </xf>
    <xf numFmtId="0" fontId="1" fillId="2" borderId="58" xfId="2" applyFont="1" applyFill="1" applyBorder="1" applyAlignment="1">
      <alignment horizontal="right" vertical="center"/>
    </xf>
    <xf numFmtId="0" fontId="1" fillId="2" borderId="76" xfId="2" applyFont="1" applyFill="1" applyBorder="1" applyAlignment="1">
      <alignment horizontal="right" vertical="center"/>
    </xf>
    <xf numFmtId="0" fontId="1" fillId="2" borderId="77" xfId="2" applyFont="1" applyFill="1" applyBorder="1" applyAlignment="1">
      <alignment horizontal="center" vertical="top" wrapText="1"/>
    </xf>
    <xf numFmtId="0" fontId="1" fillId="2" borderId="78" xfId="2" applyFont="1" applyFill="1" applyBorder="1" applyAlignment="1">
      <alignment horizontal="center" vertical="top" wrapText="1"/>
    </xf>
    <xf numFmtId="0" fontId="1" fillId="2" borderId="79" xfId="2" applyFont="1" applyFill="1" applyBorder="1" applyAlignment="1">
      <alignment horizontal="center" vertical="top" wrapText="1"/>
    </xf>
    <xf numFmtId="0" fontId="1" fillId="2" borderId="80" xfId="2" applyFont="1" applyFill="1" applyBorder="1" applyAlignment="1">
      <alignment horizontal="center" vertical="top" wrapText="1"/>
    </xf>
    <xf numFmtId="0" fontId="1" fillId="2" borderId="81" xfId="2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 wrapText="1"/>
    </xf>
    <xf numFmtId="0" fontId="0" fillId="2" borderId="0" xfId="0" applyFont="1" applyFill="1" applyBorder="1" applyAlignment="1">
      <alignment horizontal="center" vertical="top" wrapText="1"/>
    </xf>
    <xf numFmtId="0" fontId="0" fillId="2" borderId="88" xfId="0" applyFont="1" applyFill="1" applyBorder="1" applyAlignment="1">
      <alignment vertical="top" wrapText="1"/>
    </xf>
    <xf numFmtId="0" fontId="0" fillId="2" borderId="0" xfId="0" applyFont="1" applyFill="1" applyBorder="1" applyAlignment="1">
      <alignment horizontal="center"/>
    </xf>
    <xf numFmtId="3" fontId="0" fillId="2" borderId="98" xfId="0" applyNumberFormat="1" applyFont="1" applyFill="1" applyBorder="1" applyAlignment="1">
      <alignment vertical="top" wrapText="1"/>
    </xf>
    <xf numFmtId="3" fontId="0" fillId="0" borderId="97" xfId="0" applyNumberFormat="1" applyFont="1" applyFill="1" applyBorder="1" applyAlignment="1">
      <alignment vertical="top" wrapText="1"/>
    </xf>
    <xf numFmtId="3" fontId="0" fillId="2" borderId="90" xfId="0" applyNumberFormat="1" applyFont="1" applyFill="1" applyBorder="1" applyAlignment="1">
      <alignment vertical="top" wrapText="1"/>
    </xf>
    <xf numFmtId="4" fontId="0" fillId="2" borderId="0" xfId="0" applyNumberFormat="1" applyFont="1" applyFill="1" applyBorder="1"/>
    <xf numFmtId="4" fontId="0" fillId="2" borderId="44" xfId="0" applyNumberFormat="1" applyFont="1" applyFill="1" applyBorder="1"/>
    <xf numFmtId="0" fontId="0" fillId="2" borderId="93" xfId="0" applyFont="1" applyFill="1" applyBorder="1" applyAlignment="1">
      <alignment horizontal="center" vertical="top" wrapText="1"/>
    </xf>
    <xf numFmtId="4" fontId="0" fillId="2" borderId="87" xfId="0" applyNumberFormat="1" applyFont="1" applyFill="1" applyBorder="1" applyAlignment="1">
      <alignment vertical="top" wrapText="1"/>
    </xf>
    <xf numFmtId="4" fontId="0" fillId="2" borderId="91" xfId="0" applyNumberFormat="1" applyFont="1" applyFill="1" applyBorder="1" applyAlignment="1">
      <alignment vertical="top" wrapText="1"/>
    </xf>
    <xf numFmtId="4" fontId="0" fillId="2" borderId="90" xfId="0" applyNumberFormat="1" applyFont="1" applyFill="1" applyBorder="1" applyAlignment="1">
      <alignment vertical="top" wrapText="1"/>
    </xf>
    <xf numFmtId="49" fontId="0" fillId="2" borderId="44" xfId="0" applyNumberFormat="1" applyFont="1" applyFill="1" applyBorder="1"/>
    <xf numFmtId="0" fontId="0" fillId="2" borderId="6" xfId="0" applyFont="1" applyFill="1" applyBorder="1" applyAlignment="1">
      <alignment vertical="top" wrapText="1"/>
    </xf>
    <xf numFmtId="0" fontId="0" fillId="2" borderId="0" xfId="0" applyFont="1" applyFill="1" applyBorder="1" applyAlignment="1">
      <alignment horizontal="right" vertical="top" wrapText="1"/>
    </xf>
    <xf numFmtId="0" fontId="2" fillId="2" borderId="17" xfId="0" applyFont="1" applyFill="1" applyBorder="1" applyAlignment="1">
      <alignment vertical="top" wrapText="1"/>
    </xf>
    <xf numFmtId="0" fontId="2" fillId="0" borderId="0" xfId="0" applyFont="1"/>
    <xf numFmtId="0" fontId="0" fillId="2" borderId="1" xfId="0" quotePrefix="1" applyFont="1" applyFill="1" applyBorder="1" applyAlignment="1">
      <alignment horizontal="left" vertical="top" wrapText="1"/>
    </xf>
    <xf numFmtId="0" fontId="0" fillId="2" borderId="43" xfId="0" applyFont="1" applyFill="1" applyBorder="1" applyAlignment="1">
      <alignment horizontal="center" vertical="top" wrapText="1"/>
    </xf>
    <xf numFmtId="0" fontId="0" fillId="2" borderId="41" xfId="0" applyFont="1" applyFill="1" applyBorder="1" applyAlignment="1">
      <alignment horizontal="center" vertical="top" wrapText="1"/>
    </xf>
    <xf numFmtId="0" fontId="0" fillId="2" borderId="24" xfId="0" applyFont="1" applyFill="1" applyBorder="1" applyAlignment="1">
      <alignment horizontal="left" vertical="center"/>
    </xf>
    <xf numFmtId="0" fontId="0" fillId="2" borderId="6" xfId="0" applyFont="1" applyFill="1" applyBorder="1" applyAlignment="1">
      <alignment horizontal="left" vertical="center"/>
    </xf>
    <xf numFmtId="0" fontId="0" fillId="2" borderId="0" xfId="0" quotePrefix="1" applyFont="1" applyFill="1" applyBorder="1" applyAlignment="1">
      <alignment horizontal="left" vertical="top" wrapText="1"/>
    </xf>
    <xf numFmtId="0" fontId="0" fillId="2" borderId="0" xfId="0" applyFont="1" applyFill="1" applyBorder="1" applyAlignment="1">
      <alignment horizontal="left" vertical="center"/>
    </xf>
    <xf numFmtId="0" fontId="0" fillId="2" borderId="4" xfId="0" applyFont="1" applyFill="1" applyBorder="1" applyAlignment="1">
      <alignment horizontal="center"/>
    </xf>
    <xf numFmtId="49" fontId="0" fillId="2" borderId="4" xfId="0" applyNumberFormat="1" applyFont="1" applyFill="1" applyBorder="1" applyAlignment="1">
      <alignment horizontal="center"/>
    </xf>
    <xf numFmtId="49" fontId="0" fillId="2" borderId="4" xfId="0" applyNumberFormat="1" applyFont="1" applyFill="1" applyBorder="1" applyAlignment="1">
      <alignment horizontal="center" vertical="center"/>
    </xf>
    <xf numFmtId="4" fontId="0" fillId="2" borderId="48" xfId="0" applyNumberFormat="1" applyFont="1" applyFill="1" applyBorder="1" applyAlignment="1">
      <alignment horizontal="right" vertical="center"/>
    </xf>
    <xf numFmtId="4" fontId="0" fillId="2" borderId="67" xfId="0" applyNumberFormat="1" applyFont="1" applyFill="1" applyBorder="1" applyAlignment="1">
      <alignment horizontal="right" vertical="center"/>
    </xf>
    <xf numFmtId="3" fontId="0" fillId="2" borderId="65" xfId="0" applyNumberFormat="1" applyFont="1" applyFill="1" applyBorder="1" applyAlignment="1">
      <alignment horizontal="center" vertical="center"/>
    </xf>
    <xf numFmtId="164" fontId="3" fillId="2" borderId="69" xfId="0" applyNumberFormat="1" applyFont="1" applyFill="1" applyBorder="1" applyAlignment="1">
      <alignment horizontal="right" vertical="center"/>
    </xf>
    <xf numFmtId="164" fontId="0" fillId="2" borderId="65" xfId="1" applyNumberFormat="1" applyFont="1" applyFill="1" applyBorder="1" applyAlignment="1">
      <alignment horizontal="center" vertical="center"/>
    </xf>
    <xf numFmtId="164" fontId="3" fillId="2" borderId="69" xfId="0" applyNumberFormat="1" applyFont="1" applyFill="1" applyBorder="1" applyAlignment="1">
      <alignment horizontal="center" vertical="center"/>
    </xf>
    <xf numFmtId="0" fontId="0" fillId="2" borderId="5" xfId="0" applyFont="1" applyFill="1" applyBorder="1" applyAlignment="1">
      <alignment vertical="top" wrapText="1"/>
    </xf>
    <xf numFmtId="0" fontId="0" fillId="0" borderId="7" xfId="0" applyFont="1" applyFill="1" applyBorder="1" applyAlignment="1">
      <alignment vertical="top"/>
    </xf>
    <xf numFmtId="0" fontId="0" fillId="2" borderId="6" xfId="0" applyNumberFormat="1" applyFont="1" applyFill="1" applyBorder="1" applyAlignment="1">
      <alignment vertical="top" wrapText="1"/>
    </xf>
    <xf numFmtId="0" fontId="1" fillId="0" borderId="83" xfId="2" applyNumberFormat="1" applyFont="1" applyFill="1" applyBorder="1" applyAlignment="1">
      <alignment horizontal="left" vertical="center" wrapText="1"/>
    </xf>
    <xf numFmtId="3" fontId="1" fillId="0" borderId="84" xfId="2" applyNumberFormat="1" applyFont="1" applyFill="1" applyBorder="1" applyAlignment="1">
      <alignment vertical="top" wrapText="1"/>
    </xf>
    <xf numFmtId="3" fontId="1" fillId="0" borderId="85" xfId="2" applyNumberFormat="1" applyFont="1" applyFill="1" applyBorder="1" applyAlignment="1">
      <alignment vertical="top" wrapText="1"/>
    </xf>
    <xf numFmtId="3" fontId="2" fillId="0" borderId="70" xfId="2" applyNumberFormat="1" applyFont="1" applyFill="1" applyBorder="1"/>
    <xf numFmtId="3" fontId="2" fillId="0" borderId="71" xfId="2" applyNumberFormat="1" applyFont="1" applyFill="1" applyBorder="1"/>
    <xf numFmtId="49" fontId="0" fillId="2" borderId="6" xfId="0" applyNumberFormat="1" applyFont="1" applyFill="1" applyBorder="1"/>
    <xf numFmtId="49" fontId="0" fillId="2" borderId="8" xfId="0" applyNumberFormat="1" applyFont="1" applyFill="1" applyBorder="1"/>
    <xf numFmtId="0" fontId="0" fillId="2" borderId="7" xfId="0" applyNumberFormat="1" applyFont="1" applyFill="1" applyBorder="1"/>
    <xf numFmtId="0" fontId="0" fillId="2" borderId="11" xfId="2" applyNumberFormat="1" applyFont="1" applyFill="1" applyBorder="1" applyAlignment="1">
      <alignment horizontal="center" vertical="center"/>
    </xf>
    <xf numFmtId="0" fontId="1" fillId="2" borderId="11" xfId="2" applyNumberFormat="1" applyFont="1" applyFill="1" applyBorder="1" applyAlignment="1">
      <alignment horizontal="center" vertical="center"/>
    </xf>
    <xf numFmtId="49" fontId="1" fillId="2" borderId="11" xfId="2" applyNumberFormat="1" applyFont="1" applyFill="1" applyBorder="1" applyAlignment="1">
      <alignment horizontal="center" vertical="center"/>
    </xf>
    <xf numFmtId="0" fontId="1" fillId="2" borderId="6" xfId="2" applyFont="1" applyFill="1" applyBorder="1" applyAlignment="1">
      <alignment horizontal="center"/>
    </xf>
    <xf numFmtId="0" fontId="1" fillId="2" borderId="8" xfId="2" applyFont="1" applyFill="1" applyBorder="1" applyAlignment="1">
      <alignment horizontal="left"/>
    </xf>
    <xf numFmtId="0" fontId="0" fillId="2" borderId="86" xfId="0" applyNumberFormat="1" applyFont="1" applyFill="1" applyBorder="1" applyAlignment="1">
      <alignment horizontal="center" vertical="top" wrapText="1"/>
    </xf>
    <xf numFmtId="0" fontId="0" fillId="2" borderId="89" xfId="0" applyNumberFormat="1" applyFont="1" applyFill="1" applyBorder="1" applyAlignment="1">
      <alignment horizontal="center" vertical="top" wrapText="1"/>
    </xf>
    <xf numFmtId="3" fontId="0" fillId="2" borderId="92" xfId="0" applyNumberFormat="1" applyFont="1" applyFill="1" applyBorder="1" applyAlignment="1">
      <alignment vertical="top" wrapText="1"/>
    </xf>
    <xf numFmtId="3" fontId="0" fillId="2" borderId="89" xfId="0" applyNumberFormat="1" applyFont="1" applyFill="1" applyBorder="1" applyAlignment="1">
      <alignment vertical="top" wrapText="1"/>
    </xf>
    <xf numFmtId="0" fontId="1" fillId="2" borderId="11" xfId="2" applyFont="1" applyFill="1" applyBorder="1" applyAlignment="1">
      <alignment horizontal="center" vertical="center"/>
    </xf>
    <xf numFmtId="0" fontId="1" fillId="2" borderId="6" xfId="2" applyFont="1" applyFill="1" applyBorder="1"/>
    <xf numFmtId="0" fontId="0" fillId="2" borderId="42" xfId="2" applyFont="1" applyFill="1" applyBorder="1" applyAlignment="1">
      <alignment horizontal="center" vertical="top" wrapText="1"/>
    </xf>
    <xf numFmtId="9" fontId="0" fillId="0" borderId="0" xfId="0" applyNumberFormat="1"/>
    <xf numFmtId="0" fontId="10" fillId="0" borderId="0" xfId="0" applyFont="1" applyFill="1" applyBorder="1" applyAlignment="1">
      <alignment vertical="center" wrapText="1"/>
    </xf>
    <xf numFmtId="0" fontId="15" fillId="2" borderId="0" xfId="0" applyFont="1" applyFill="1"/>
    <xf numFmtId="0" fontId="0" fillId="2" borderId="0" xfId="0" applyFill="1"/>
    <xf numFmtId="0" fontId="3" fillId="2" borderId="0" xfId="0" applyFont="1" applyFill="1"/>
    <xf numFmtId="0" fontId="7" fillId="2" borderId="0" xfId="9" applyFill="1"/>
    <xf numFmtId="0" fontId="2" fillId="2" borderId="0" xfId="0" applyFont="1" applyFill="1"/>
    <xf numFmtId="0" fontId="0" fillId="2" borderId="0" xfId="0" applyNumberFormat="1" applyFill="1"/>
    <xf numFmtId="9" fontId="0" fillId="2" borderId="0" xfId="0" applyNumberFormat="1" applyFill="1"/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left"/>
    </xf>
    <xf numFmtId="0" fontId="0" fillId="2" borderId="0" xfId="0" applyFill="1" applyAlignment="1">
      <alignment wrapText="1"/>
    </xf>
    <xf numFmtId="0" fontId="0" fillId="2" borderId="0" xfId="0" applyFill="1" applyAlignment="1">
      <alignment vertical="top" wrapText="1"/>
    </xf>
    <xf numFmtId="171" fontId="0" fillId="2" borderId="0" xfId="0" applyNumberFormat="1" applyFill="1" applyAlignment="1">
      <alignment vertical="top" wrapText="1"/>
    </xf>
    <xf numFmtId="9" fontId="0" fillId="2" borderId="0" xfId="0" applyNumberFormat="1" applyFill="1" applyAlignment="1">
      <alignment vertical="top" wrapText="1"/>
    </xf>
    <xf numFmtId="0" fontId="0" fillId="0" borderId="0" xfId="0" applyFill="1" applyAlignment="1">
      <alignment vertical="top" wrapText="1"/>
    </xf>
    <xf numFmtId="0" fontId="0" fillId="2" borderId="15" xfId="0" applyFont="1" applyFill="1" applyBorder="1" applyAlignment="1">
      <alignment vertical="top" wrapText="1"/>
    </xf>
    <xf numFmtId="0" fontId="0" fillId="2" borderId="8" xfId="0" applyFont="1" applyFill="1" applyBorder="1" applyAlignment="1">
      <alignment vertical="top"/>
    </xf>
    <xf numFmtId="0" fontId="2" fillId="2" borderId="19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top" wrapText="1"/>
    </xf>
    <xf numFmtId="0" fontId="2" fillId="2" borderId="20" xfId="0" applyFont="1" applyFill="1" applyBorder="1" applyAlignment="1">
      <alignment horizontal="center" wrapText="1"/>
    </xf>
    <xf numFmtId="0" fontId="2" fillId="2" borderId="33" xfId="0" applyFont="1" applyFill="1" applyBorder="1" applyAlignment="1">
      <alignment horizontal="center" vertical="top" wrapText="1"/>
    </xf>
    <xf numFmtId="0" fontId="2" fillId="2" borderId="34" xfId="0" applyFont="1" applyFill="1" applyBorder="1" applyAlignment="1">
      <alignment horizontal="center" vertical="top" wrapText="1"/>
    </xf>
    <xf numFmtId="0" fontId="2" fillId="2" borderId="35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right" vertical="top"/>
    </xf>
    <xf numFmtId="0" fontId="0" fillId="2" borderId="15" xfId="0" applyFont="1" applyFill="1" applyBorder="1" applyAlignment="1">
      <alignment horizontal="right" vertical="top"/>
    </xf>
    <xf numFmtId="0" fontId="0" fillId="2" borderId="42" xfId="0" quotePrefix="1" applyFont="1" applyFill="1" applyBorder="1" applyAlignment="1">
      <alignment horizontal="center" vertical="top" wrapText="1"/>
    </xf>
    <xf numFmtId="0" fontId="0" fillId="2" borderId="16" xfId="0" applyFont="1" applyFill="1" applyBorder="1" applyAlignment="1">
      <alignment horizontal="center"/>
    </xf>
    <xf numFmtId="0" fontId="0" fillId="2" borderId="18" xfId="0" applyFont="1" applyFill="1" applyBorder="1"/>
    <xf numFmtId="9" fontId="0" fillId="2" borderId="0" xfId="0" applyNumberFormat="1" applyFont="1" applyFill="1" applyBorder="1"/>
    <xf numFmtId="0" fontId="0" fillId="2" borderId="0" xfId="0" applyFill="1" applyAlignment="1">
      <alignment vertical="top"/>
    </xf>
    <xf numFmtId="14" fontId="0" fillId="2" borderId="0" xfId="0" applyNumberFormat="1" applyFill="1" applyAlignment="1">
      <alignment vertical="top" wrapText="1"/>
    </xf>
    <xf numFmtId="173" fontId="0" fillId="2" borderId="0" xfId="0" applyNumberFormat="1" applyFill="1" applyAlignment="1">
      <alignment vertical="top" wrapText="1"/>
    </xf>
    <xf numFmtId="0" fontId="1" fillId="2" borderId="21" xfId="2" applyFont="1" applyFill="1" applyBorder="1" applyAlignment="1">
      <alignment horizontal="right" vertical="center"/>
    </xf>
    <xf numFmtId="0" fontId="1" fillId="2" borderId="12" xfId="2" applyFont="1" applyFill="1" applyBorder="1" applyAlignment="1">
      <alignment horizontal="center" vertical="center"/>
    </xf>
    <xf numFmtId="0" fontId="1" fillId="2" borderId="8" xfId="2" applyFont="1" applyFill="1" applyBorder="1"/>
    <xf numFmtId="0" fontId="0" fillId="2" borderId="0" xfId="0" applyFont="1" applyFill="1" applyAlignment="1">
      <alignment vertical="top"/>
    </xf>
    <xf numFmtId="0" fontId="0" fillId="2" borderId="0" xfId="0" applyFont="1" applyFill="1" applyAlignment="1">
      <alignment horizontal="right" vertical="top"/>
    </xf>
    <xf numFmtId="1" fontId="0" fillId="2" borderId="0" xfId="0" applyNumberFormat="1" applyFill="1" applyAlignment="1">
      <alignment horizontal="center"/>
    </xf>
    <xf numFmtId="0" fontId="0" fillId="4" borderId="104" xfId="0" applyFont="1" applyFill="1" applyBorder="1" applyAlignment="1">
      <alignment horizontal="center" vertical="center" wrapText="1"/>
    </xf>
    <xf numFmtId="0" fontId="0" fillId="4" borderId="105" xfId="0" applyFont="1" applyFill="1" applyBorder="1" applyAlignment="1">
      <alignment horizontal="center" vertical="center" wrapText="1"/>
    </xf>
    <xf numFmtId="0" fontId="0" fillId="4" borderId="106" xfId="0" applyFont="1" applyFill="1" applyBorder="1" applyAlignment="1">
      <alignment vertical="top"/>
    </xf>
    <xf numFmtId="0" fontId="0" fillId="4" borderId="107" xfId="0" applyFont="1" applyFill="1" applyBorder="1" applyAlignment="1">
      <alignment vertical="top"/>
    </xf>
    <xf numFmtId="171" fontId="0" fillId="4" borderId="107" xfId="0" applyNumberFormat="1" applyFont="1" applyFill="1" applyBorder="1" applyAlignment="1">
      <alignment vertical="top"/>
    </xf>
    <xf numFmtId="0" fontId="0" fillId="4" borderId="108" xfId="0" applyFont="1" applyFill="1" applyBorder="1" applyAlignment="1">
      <alignment vertical="top"/>
    </xf>
    <xf numFmtId="0" fontId="3" fillId="2" borderId="0" xfId="0" applyFont="1" applyFill="1" applyBorder="1" applyAlignment="1">
      <alignment horizontal="right" vertical="top" wrapText="1"/>
    </xf>
    <xf numFmtId="0" fontId="3" fillId="2" borderId="0" xfId="0" applyFont="1" applyFill="1" applyBorder="1" applyAlignment="1">
      <alignment horizontal="right" vertical="top"/>
    </xf>
    <xf numFmtId="0" fontId="0" fillId="2" borderId="4" xfId="0" applyFont="1" applyFill="1" applyBorder="1" applyAlignment="1">
      <alignment horizontal="center" vertical="top"/>
    </xf>
    <xf numFmtId="0" fontId="0" fillId="2" borderId="4" xfId="0" applyFont="1" applyFill="1" applyBorder="1" applyAlignment="1">
      <alignment wrapText="1"/>
    </xf>
    <xf numFmtId="0" fontId="0" fillId="2" borderId="0" xfId="0" applyFont="1" applyFill="1" applyBorder="1" applyAlignment="1">
      <alignment wrapText="1"/>
    </xf>
    <xf numFmtId="0" fontId="0" fillId="2" borderId="11" xfId="0" applyFont="1" applyFill="1" applyBorder="1" applyAlignment="1">
      <alignment horizontal="center" vertical="top" wrapText="1"/>
    </xf>
    <xf numFmtId="169" fontId="0" fillId="2" borderId="11" xfId="0" applyNumberFormat="1" applyFont="1" applyFill="1" applyBorder="1" applyAlignment="1">
      <alignment horizontal="center" vertical="top" wrapText="1"/>
    </xf>
    <xf numFmtId="172" fontId="0" fillId="2" borderId="11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wrapText="1"/>
    </xf>
    <xf numFmtId="0" fontId="0" fillId="2" borderId="31" xfId="0" applyFont="1" applyFill="1" applyBorder="1" applyAlignment="1">
      <alignment horizontal="center" wrapText="1"/>
    </xf>
    <xf numFmtId="0" fontId="0" fillId="2" borderId="24" xfId="0" applyFont="1" applyFill="1" applyBorder="1" applyAlignment="1">
      <alignment horizontal="center" wrapText="1"/>
    </xf>
    <xf numFmtId="0" fontId="0" fillId="2" borderId="52" xfId="0" applyFont="1" applyFill="1" applyBorder="1" applyAlignment="1">
      <alignment horizontal="center" wrapText="1"/>
    </xf>
    <xf numFmtId="0" fontId="0" fillId="2" borderId="17" xfId="0" applyFont="1" applyFill="1" applyBorder="1" applyAlignment="1">
      <alignment horizontal="left" vertical="center" wrapText="1"/>
    </xf>
    <xf numFmtId="0" fontId="0" fillId="2" borderId="17" xfId="0" applyFont="1" applyFill="1" applyBorder="1" applyAlignment="1">
      <alignment horizontal="left" vertical="center"/>
    </xf>
    <xf numFmtId="0" fontId="0" fillId="2" borderId="18" xfId="0" quotePrefix="1" applyFont="1" applyFill="1" applyBorder="1" applyAlignment="1">
      <alignment horizontal="right" vertical="center"/>
    </xf>
    <xf numFmtId="0" fontId="2" fillId="2" borderId="16" xfId="0" applyFont="1" applyFill="1" applyBorder="1" applyAlignment="1">
      <alignment vertical="center"/>
    </xf>
    <xf numFmtId="0" fontId="0" fillId="2" borderId="4" xfId="0" applyFont="1" applyFill="1" applyBorder="1" applyAlignment="1">
      <alignment horizontal="center" vertical="top" wrapText="1"/>
    </xf>
    <xf numFmtId="1" fontId="0" fillId="2" borderId="0" xfId="0" applyNumberFormat="1" applyFill="1" applyAlignment="1">
      <alignment horizontal="center" vertical="top"/>
    </xf>
    <xf numFmtId="171" fontId="16" fillId="5" borderId="0" xfId="196" applyNumberFormat="1" applyAlignment="1">
      <alignment vertical="top"/>
    </xf>
    <xf numFmtId="169" fontId="1" fillId="2" borderId="11" xfId="1" applyNumberFormat="1" applyFont="1" applyFill="1" applyBorder="1" applyAlignment="1">
      <alignment horizontal="center" vertical="top" wrapText="1"/>
    </xf>
    <xf numFmtId="0" fontId="0" fillId="2" borderId="77" xfId="2" applyFont="1" applyFill="1" applyBorder="1" applyAlignment="1">
      <alignment horizontal="center" vertical="top" wrapText="1"/>
    </xf>
    <xf numFmtId="0" fontId="1" fillId="2" borderId="11" xfId="2" quotePrefix="1" applyFont="1" applyFill="1" applyBorder="1" applyAlignment="1">
      <alignment horizontal="center" vertical="center"/>
    </xf>
    <xf numFmtId="3" fontId="0" fillId="2" borderId="67" xfId="0" applyNumberFormat="1" applyFont="1" applyFill="1" applyBorder="1" applyAlignment="1">
      <alignment horizontal="right" vertical="center"/>
    </xf>
    <xf numFmtId="3" fontId="2" fillId="2" borderId="70" xfId="0" applyNumberFormat="1" applyFont="1" applyFill="1" applyBorder="1" applyAlignment="1">
      <alignment horizontal="right" vertical="center"/>
    </xf>
    <xf numFmtId="3" fontId="2" fillId="2" borderId="71" xfId="0" applyNumberFormat="1" applyFont="1" applyFill="1" applyBorder="1" applyAlignment="1">
      <alignment horizontal="right" vertical="center"/>
    </xf>
    <xf numFmtId="3" fontId="0" fillId="2" borderId="7" xfId="0" applyNumberFormat="1" applyFont="1" applyFill="1" applyBorder="1" applyAlignment="1">
      <alignment horizontal="right" vertical="center"/>
    </xf>
    <xf numFmtId="3" fontId="0" fillId="2" borderId="48" xfId="0" applyNumberFormat="1" applyFont="1" applyFill="1" applyBorder="1" applyAlignment="1">
      <alignment horizontal="right" vertical="center"/>
    </xf>
    <xf numFmtId="3" fontId="3" fillId="2" borderId="13" xfId="0" applyNumberFormat="1" applyFont="1" applyFill="1" applyBorder="1" applyAlignment="1">
      <alignment horizontal="right" vertical="center"/>
    </xf>
    <xf numFmtId="3" fontId="3" fillId="2" borderId="35" xfId="0" applyNumberFormat="1" applyFont="1" applyFill="1" applyBorder="1" applyAlignment="1">
      <alignment horizontal="right" vertical="center"/>
    </xf>
    <xf numFmtId="3" fontId="3" fillId="2" borderId="70" xfId="0" applyNumberFormat="1" applyFont="1" applyFill="1" applyBorder="1" applyAlignment="1">
      <alignment horizontal="right" vertical="center"/>
    </xf>
    <xf numFmtId="3" fontId="3" fillId="2" borderId="71" xfId="0" applyNumberFormat="1" applyFont="1" applyFill="1" applyBorder="1" applyAlignment="1">
      <alignment horizontal="right" vertical="center"/>
    </xf>
    <xf numFmtId="3" fontId="0" fillId="2" borderId="7" xfId="0" applyNumberFormat="1" applyFont="1" applyFill="1" applyBorder="1" applyAlignment="1">
      <alignment horizontal="right" vertical="center" wrapText="1"/>
    </xf>
    <xf numFmtId="0" fontId="3" fillId="2" borderId="27" xfId="0" applyFont="1" applyFill="1" applyBorder="1" applyAlignment="1">
      <alignment horizontal="center" vertical="center"/>
    </xf>
    <xf numFmtId="3" fontId="3" fillId="2" borderId="69" xfId="0" applyNumberFormat="1" applyFont="1" applyFill="1" applyBorder="1" applyAlignment="1">
      <alignment horizontal="center" vertical="center"/>
    </xf>
    <xf numFmtId="0" fontId="3" fillId="2" borderId="70" xfId="0" applyFont="1" applyFill="1" applyBorder="1" applyAlignment="1">
      <alignment horizontal="center" vertical="center"/>
    </xf>
    <xf numFmtId="0" fontId="0" fillId="3" borderId="50" xfId="0" quotePrefix="1" applyFont="1" applyFill="1" applyBorder="1" applyAlignment="1">
      <alignment vertical="center" wrapText="1"/>
    </xf>
    <xf numFmtId="0" fontId="0" fillId="3" borderId="49" xfId="0" applyFont="1" applyFill="1" applyBorder="1" applyAlignment="1">
      <alignment vertical="center" wrapText="1"/>
    </xf>
    <xf numFmtId="0" fontId="2" fillId="3" borderId="34" xfId="0" applyFont="1" applyFill="1" applyBorder="1" applyAlignment="1">
      <alignment horizontal="center" vertical="center"/>
    </xf>
    <xf numFmtId="3" fontId="2" fillId="3" borderId="15" xfId="0" applyNumberFormat="1" applyFont="1" applyFill="1" applyBorder="1" applyAlignment="1">
      <alignment horizontal="right" vertical="center"/>
    </xf>
    <xf numFmtId="3" fontId="2" fillId="3" borderId="73" xfId="0" applyNumberFormat="1" applyFont="1" applyFill="1" applyBorder="1" applyAlignment="1">
      <alignment horizontal="right" vertical="center"/>
    </xf>
    <xf numFmtId="0" fontId="2" fillId="3" borderId="2" xfId="0" applyFont="1" applyFill="1" applyBorder="1" applyAlignment="1">
      <alignment vertical="center"/>
    </xf>
    <xf numFmtId="0" fontId="2" fillId="3" borderId="4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Continuous" vertical="center"/>
    </xf>
    <xf numFmtId="0" fontId="3" fillId="3" borderId="41" xfId="0" applyFont="1" applyFill="1" applyBorder="1" applyAlignment="1">
      <alignment horizontal="centerContinuous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43" xfId="0" quotePrefix="1" applyFont="1" applyFill="1" applyBorder="1" applyAlignment="1">
      <alignment horizontal="center" vertical="center"/>
    </xf>
    <xf numFmtId="0" fontId="2" fillId="3" borderId="43" xfId="0" applyFont="1" applyFill="1" applyBorder="1" applyAlignment="1">
      <alignment horizontal="center" vertical="center"/>
    </xf>
    <xf numFmtId="4" fontId="0" fillId="3" borderId="1" xfId="0" applyNumberFormat="1" applyFont="1" applyFill="1" applyBorder="1" applyAlignment="1">
      <alignment horizontal="right" vertical="center"/>
    </xf>
    <xf numFmtId="4" fontId="0" fillId="3" borderId="61" xfId="0" applyNumberFormat="1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center" vertical="center" wrapText="1"/>
    </xf>
    <xf numFmtId="3" fontId="0" fillId="2" borderId="94" xfId="0" applyNumberFormat="1" applyFont="1" applyFill="1" applyBorder="1" applyAlignment="1">
      <alignment vertical="top" wrapText="1"/>
    </xf>
    <xf numFmtId="3" fontId="0" fillId="2" borderId="0" xfId="0" applyNumberFormat="1" applyFont="1" applyFill="1" applyBorder="1"/>
    <xf numFmtId="3" fontId="0" fillId="2" borderId="86" xfId="0" applyNumberFormat="1" applyFont="1" applyFill="1" applyBorder="1" applyAlignment="1">
      <alignment vertical="top" wrapText="1"/>
    </xf>
    <xf numFmtId="3" fontId="0" fillId="2" borderId="11" xfId="0" applyNumberFormat="1" applyFont="1" applyFill="1" applyBorder="1" applyAlignment="1">
      <alignment vertical="top" wrapText="1"/>
    </xf>
    <xf numFmtId="3" fontId="0" fillId="2" borderId="91" xfId="0" applyNumberFormat="1" applyFont="1" applyFill="1" applyBorder="1" applyAlignment="1">
      <alignment vertical="top" wrapText="1"/>
    </xf>
    <xf numFmtId="0" fontId="0" fillId="4" borderId="102" xfId="0" applyFont="1" applyFill="1" applyBorder="1" applyAlignment="1">
      <alignment horizontal="center" vertical="center" wrapText="1"/>
    </xf>
    <xf numFmtId="0" fontId="0" fillId="4" borderId="103" xfId="0" applyFont="1" applyFill="1" applyBorder="1" applyAlignment="1">
      <alignment horizontal="center" vertical="center" wrapText="1"/>
    </xf>
    <xf numFmtId="0" fontId="0" fillId="3" borderId="2" xfId="0" quotePrefix="1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center" vertical="center"/>
    </xf>
    <xf numFmtId="3" fontId="0" fillId="3" borderId="67" xfId="0" applyNumberFormat="1" applyFont="1" applyFill="1" applyBorder="1" applyAlignment="1">
      <alignment horizontal="right" vertical="center"/>
    </xf>
    <xf numFmtId="0" fontId="0" fillId="3" borderId="0" xfId="0" quotePrefix="1" applyFont="1" applyFill="1" applyBorder="1" applyAlignment="1">
      <alignment horizontal="left" vertical="top" wrapText="1"/>
    </xf>
    <xf numFmtId="0" fontId="0" fillId="3" borderId="93" xfId="0" applyFont="1" applyFill="1" applyBorder="1" applyAlignment="1">
      <alignment horizontal="center" vertical="top" wrapText="1"/>
    </xf>
    <xf numFmtId="3" fontId="0" fillId="3" borderId="91" xfId="0" applyNumberFormat="1" applyFont="1" applyFill="1" applyBorder="1" applyAlignment="1">
      <alignment vertical="top" wrapText="1"/>
    </xf>
    <xf numFmtId="4" fontId="0" fillId="3" borderId="91" xfId="0" applyNumberFormat="1" applyFont="1" applyFill="1" applyBorder="1" applyAlignment="1">
      <alignment vertical="top" wrapText="1"/>
    </xf>
    <xf numFmtId="3" fontId="0" fillId="3" borderId="92" xfId="0" applyNumberFormat="1" applyFont="1" applyFill="1" applyBorder="1" applyAlignment="1">
      <alignment vertical="top" wrapText="1"/>
    </xf>
    <xf numFmtId="0" fontId="0" fillId="3" borderId="0" xfId="0" applyFont="1" applyFill="1" applyBorder="1" applyAlignment="1">
      <alignment horizontal="right" vertical="top" wrapText="1"/>
    </xf>
    <xf numFmtId="0" fontId="0" fillId="3" borderId="0" xfId="0" applyFont="1" applyFill="1" applyBorder="1" applyAlignment="1">
      <alignment vertical="top" wrapText="1"/>
    </xf>
    <xf numFmtId="3" fontId="0" fillId="3" borderId="94" xfId="0" applyNumberFormat="1" applyFont="1" applyFill="1" applyBorder="1" applyAlignment="1">
      <alignment vertical="top" wrapText="1"/>
    </xf>
    <xf numFmtId="4" fontId="0" fillId="3" borderId="87" xfId="0" applyNumberFormat="1" applyFont="1" applyFill="1" applyBorder="1" applyAlignment="1">
      <alignment vertical="top" wrapText="1"/>
    </xf>
    <xf numFmtId="0" fontId="0" fillId="2" borderId="0" xfId="0" applyFill="1" applyBorder="1" applyAlignment="1"/>
    <xf numFmtId="0" fontId="0" fillId="2" borderId="0" xfId="0" applyNumberFormat="1" applyFont="1" applyFill="1" applyBorder="1"/>
    <xf numFmtId="0" fontId="0" fillId="2" borderId="0" xfId="0" applyFill="1" applyAlignment="1"/>
    <xf numFmtId="3" fontId="0" fillId="3" borderId="7" xfId="0" applyNumberFormat="1" applyFont="1" applyFill="1" applyBorder="1" applyAlignment="1">
      <alignment horizontal="right" vertical="center"/>
    </xf>
    <xf numFmtId="0" fontId="0" fillId="2" borderId="4" xfId="0" applyFont="1" applyFill="1" applyBorder="1" applyAlignment="1">
      <alignment horizontal="left" vertical="center" wrapText="1" indent="1"/>
    </xf>
    <xf numFmtId="4" fontId="11" fillId="2" borderId="48" xfId="0" applyNumberFormat="1" applyFont="1" applyFill="1" applyBorder="1" applyAlignment="1">
      <alignment horizontal="center" vertical="top"/>
    </xf>
    <xf numFmtId="0" fontId="0" fillId="2" borderId="8" xfId="0" applyFont="1" applyFill="1" applyBorder="1" applyAlignment="1">
      <alignment horizontal="left" vertical="center" wrapText="1"/>
    </xf>
    <xf numFmtId="0" fontId="0" fillId="2" borderId="7" xfId="0" applyFont="1" applyFill="1" applyBorder="1" applyAlignment="1">
      <alignment horizontal="center" vertical="center" wrapText="1"/>
    </xf>
    <xf numFmtId="165" fontId="1" fillId="2" borderId="7" xfId="2" applyNumberFormat="1" applyFont="1" applyFill="1" applyBorder="1" applyAlignment="1">
      <alignment horizontal="center"/>
    </xf>
    <xf numFmtId="49" fontId="0" fillId="2" borderId="19" xfId="0" applyNumberFormat="1" applyFont="1" applyFill="1" applyBorder="1" applyAlignment="1">
      <alignment horizontal="center" vertical="center"/>
    </xf>
    <xf numFmtId="49" fontId="2" fillId="2" borderId="42" xfId="0" quotePrefix="1" applyNumberFormat="1" applyFont="1" applyFill="1" applyBorder="1" applyAlignment="1">
      <alignment horizontal="center" vertical="center"/>
    </xf>
    <xf numFmtId="49" fontId="2" fillId="2" borderId="68" xfId="0" applyNumberFormat="1" applyFont="1" applyFill="1" applyBorder="1" applyAlignment="1">
      <alignment horizontal="center" vertical="center"/>
    </xf>
    <xf numFmtId="49" fontId="2" fillId="2" borderId="42" xfId="0" applyNumberFormat="1" applyFont="1" applyFill="1" applyBorder="1" applyAlignment="1">
      <alignment horizontal="left" vertical="center"/>
    </xf>
    <xf numFmtId="49" fontId="3" fillId="2" borderId="33" xfId="0" applyNumberFormat="1" applyFont="1" applyFill="1" applyBorder="1" applyAlignment="1">
      <alignment horizontal="center" vertical="center"/>
    </xf>
    <xf numFmtId="49" fontId="0" fillId="2" borderId="33" xfId="0" applyNumberFormat="1" applyFont="1" applyFill="1" applyBorder="1" applyAlignment="1">
      <alignment horizontal="center" vertical="center"/>
    </xf>
    <xf numFmtId="49" fontId="2" fillId="3" borderId="42" xfId="0" applyNumberFormat="1" applyFont="1" applyFill="1" applyBorder="1" applyAlignment="1">
      <alignment horizontal="center" vertical="center"/>
    </xf>
    <xf numFmtId="49" fontId="2" fillId="3" borderId="32" xfId="0" quotePrefix="1" applyNumberFormat="1" applyFont="1" applyFill="1" applyBorder="1" applyAlignment="1">
      <alignment horizontal="center" vertical="center"/>
    </xf>
    <xf numFmtId="49" fontId="2" fillId="2" borderId="32" xfId="0" applyNumberFormat="1" applyFont="1" applyFill="1" applyBorder="1" applyAlignment="1">
      <alignment horizontal="center" vertical="center"/>
    </xf>
    <xf numFmtId="49" fontId="2" fillId="2" borderId="68" xfId="0" quotePrefix="1" applyNumberFormat="1" applyFont="1" applyFill="1" applyBorder="1" applyAlignment="1">
      <alignment horizontal="center" vertical="center"/>
    </xf>
    <xf numFmtId="49" fontId="0" fillId="3" borderId="4" xfId="0" applyNumberFormat="1" applyFont="1" applyFill="1" applyBorder="1" applyAlignment="1">
      <alignment horizontal="center"/>
    </xf>
    <xf numFmtId="49" fontId="0" fillId="2" borderId="21" xfId="0" applyNumberFormat="1" applyFont="1" applyFill="1" applyBorder="1" applyAlignment="1">
      <alignment horizontal="center"/>
    </xf>
    <xf numFmtId="3" fontId="3" fillId="2" borderId="89" xfId="0" applyNumberFormat="1" applyFont="1" applyFill="1" applyBorder="1" applyAlignment="1">
      <alignment vertical="top" wrapText="1"/>
    </xf>
    <xf numFmtId="3" fontId="3" fillId="2" borderId="90" xfId="0" applyNumberFormat="1" applyFont="1" applyFill="1" applyBorder="1" applyAlignment="1">
      <alignment vertical="top" wrapText="1"/>
    </xf>
    <xf numFmtId="3" fontId="3" fillId="2" borderId="92" xfId="0" applyNumberFormat="1" applyFont="1" applyFill="1" applyBorder="1" applyAlignment="1">
      <alignment vertical="top" wrapText="1"/>
    </xf>
    <xf numFmtId="3" fontId="3" fillId="2" borderId="53" xfId="0" applyNumberFormat="1" applyFont="1" applyFill="1" applyBorder="1" applyAlignment="1">
      <alignment vertical="top" wrapText="1"/>
    </xf>
    <xf numFmtId="4" fontId="3" fillId="2" borderId="90" xfId="0" applyNumberFormat="1" applyFont="1" applyFill="1" applyBorder="1" applyAlignment="1">
      <alignment vertical="top" wrapText="1"/>
    </xf>
    <xf numFmtId="0" fontId="0" fillId="2" borderId="1" xfId="0" quotePrefix="1" applyFont="1" applyFill="1" applyBorder="1" applyAlignment="1">
      <alignment horizontal="right" vertical="center"/>
    </xf>
    <xf numFmtId="3" fontId="0" fillId="0" borderId="67" xfId="0" applyNumberFormat="1" applyFont="1" applyFill="1" applyBorder="1" applyAlignment="1">
      <alignment horizontal="right" vertical="center"/>
    </xf>
    <xf numFmtId="0" fontId="0" fillId="2" borderId="1" xfId="0" quotePrefix="1" applyFont="1" applyFill="1" applyBorder="1" applyAlignment="1">
      <alignment horizontal="right" vertical="top"/>
    </xf>
    <xf numFmtId="0" fontId="0" fillId="0" borderId="0" xfId="0" applyFont="1" applyFill="1"/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0" xfId="0" applyFont="1" applyFill="1" applyAlignment="1">
      <alignment horizontal="right"/>
    </xf>
    <xf numFmtId="14" fontId="0" fillId="0" borderId="0" xfId="0" applyNumberFormat="1" applyFont="1" applyFill="1"/>
    <xf numFmtId="0" fontId="0" fillId="0" borderId="24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center"/>
    </xf>
    <xf numFmtId="3" fontId="0" fillId="0" borderId="24" xfId="0" applyNumberFormat="1" applyFont="1" applyFill="1" applyBorder="1" applyAlignment="1">
      <alignment vertical="top" wrapText="1"/>
    </xf>
    <xf numFmtId="3" fontId="0" fillId="0" borderId="0" xfId="0" applyNumberFormat="1" applyFont="1" applyFill="1" applyBorder="1" applyAlignment="1">
      <alignment vertical="top" wrapText="1"/>
    </xf>
    <xf numFmtId="0" fontId="0" fillId="2" borderId="44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right" vertical="top" wrapText="1"/>
    </xf>
    <xf numFmtId="0" fontId="0" fillId="2" borderId="109" xfId="0" applyFont="1" applyFill="1" applyBorder="1" applyAlignment="1">
      <alignment horizontal="center" vertical="top" wrapText="1"/>
    </xf>
    <xf numFmtId="3" fontId="0" fillId="2" borderId="109" xfId="0" applyNumberFormat="1" applyFont="1" applyFill="1" applyBorder="1" applyAlignment="1">
      <alignment vertical="top" wrapText="1"/>
    </xf>
    <xf numFmtId="4" fontId="0" fillId="2" borderId="109" xfId="0" applyNumberFormat="1" applyFont="1" applyFill="1" applyBorder="1" applyAlignment="1">
      <alignment vertical="top" wrapText="1"/>
    </xf>
    <xf numFmtId="3" fontId="0" fillId="2" borderId="110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/>
    </xf>
    <xf numFmtId="14" fontId="0" fillId="6" borderId="0" xfId="0" applyNumberFormat="1" applyFill="1" applyAlignment="1">
      <alignment horizontal="left"/>
    </xf>
    <xf numFmtId="0" fontId="0" fillId="2" borderId="8" xfId="0" applyFont="1" applyFill="1" applyBorder="1" applyAlignment="1">
      <alignment vertical="center"/>
    </xf>
    <xf numFmtId="0" fontId="0" fillId="2" borderId="10" xfId="0" quotePrefix="1" applyFont="1" applyFill="1" applyBorder="1" applyAlignment="1">
      <alignment horizontal="left" vertical="center" indent="1"/>
    </xf>
    <xf numFmtId="0" fontId="0" fillId="2" borderId="31" xfId="0" applyFont="1" applyFill="1" applyBorder="1" applyAlignment="1">
      <alignment horizontal="left" vertical="center" wrapText="1"/>
    </xf>
    <xf numFmtId="0" fontId="0" fillId="2" borderId="41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vertical="top" wrapText="1"/>
    </xf>
    <xf numFmtId="0" fontId="0" fillId="2" borderId="44" xfId="0" applyFont="1" applyFill="1" applyBorder="1" applyAlignment="1">
      <alignment vertical="top" wrapText="1"/>
    </xf>
    <xf numFmtId="0" fontId="0" fillId="2" borderId="0" xfId="0" applyFont="1" applyFill="1" applyBorder="1" applyAlignment="1">
      <alignment horizontal="right" vertical="top" wrapText="1"/>
    </xf>
    <xf numFmtId="0" fontId="0" fillId="2" borderId="17" xfId="0" applyFont="1" applyFill="1" applyBorder="1" applyAlignment="1">
      <alignment horizontal="center" vertical="top" wrapText="1"/>
    </xf>
    <xf numFmtId="0" fontId="0" fillId="2" borderId="0" xfId="0" applyFont="1" applyFill="1" applyBorder="1" applyAlignment="1">
      <alignment horizontal="left" vertical="center" wrapText="1"/>
    </xf>
    <xf numFmtId="3" fontId="3" fillId="2" borderId="5" xfId="0" applyNumberFormat="1" applyFont="1" applyFill="1" applyBorder="1" applyAlignment="1">
      <alignment horizontal="right" vertical="center"/>
    </xf>
    <xf numFmtId="3" fontId="0" fillId="2" borderId="63" xfId="0" applyNumberFormat="1" applyFont="1" applyFill="1" applyBorder="1" applyAlignment="1">
      <alignment horizontal="right" vertical="center" wrapText="1"/>
    </xf>
    <xf numFmtId="3" fontId="0" fillId="2" borderId="73" xfId="0" applyNumberFormat="1" applyFont="1" applyFill="1" applyBorder="1" applyAlignment="1">
      <alignment horizontal="right" vertical="center" wrapText="1"/>
    </xf>
    <xf numFmtId="174" fontId="0" fillId="2" borderId="0" xfId="0" applyNumberFormat="1" applyFill="1" applyAlignment="1">
      <alignment vertical="top" wrapText="1"/>
    </xf>
    <xf numFmtId="0" fontId="0" fillId="2" borderId="4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3" fontId="0" fillId="0" borderId="7" xfId="0" applyNumberFormat="1" applyFont="1" applyFill="1" applyBorder="1" applyAlignment="1">
      <alignment horizontal="right" vertical="center"/>
    </xf>
    <xf numFmtId="3" fontId="0" fillId="2" borderId="66" xfId="0" applyNumberFormat="1" applyFont="1" applyFill="1" applyBorder="1" applyAlignment="1">
      <alignment horizontal="right" vertical="center"/>
    </xf>
    <xf numFmtId="4" fontId="0" fillId="2" borderId="48" xfId="0" applyNumberFormat="1" applyFont="1" applyFill="1" applyBorder="1" applyAlignment="1">
      <alignment horizontal="center" vertical="center"/>
    </xf>
    <xf numFmtId="0" fontId="0" fillId="2" borderId="65" xfId="0" applyFont="1" applyFill="1" applyBorder="1" applyAlignment="1">
      <alignment horizontal="center" vertical="center"/>
    </xf>
    <xf numFmtId="166" fontId="0" fillId="2" borderId="65" xfId="0" applyNumberFormat="1" applyFont="1" applyFill="1" applyBorder="1" applyAlignment="1">
      <alignment horizontal="center" vertical="center"/>
    </xf>
    <xf numFmtId="166" fontId="0" fillId="2" borderId="11" xfId="0" applyNumberFormat="1" applyFont="1" applyFill="1" applyBorder="1" applyAlignment="1">
      <alignment horizontal="center" vertical="center"/>
    </xf>
    <xf numFmtId="167" fontId="0" fillId="3" borderId="62" xfId="0" applyNumberFormat="1" applyFont="1" applyFill="1" applyBorder="1" applyAlignment="1">
      <alignment horizontal="right" vertical="center"/>
    </xf>
    <xf numFmtId="166" fontId="0" fillId="3" borderId="12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right" vertical="center"/>
    </xf>
    <xf numFmtId="0" fontId="2" fillId="2" borderId="47" xfId="0" applyFont="1" applyFill="1" applyBorder="1" applyAlignment="1">
      <alignment horizontal="right" vertical="center"/>
    </xf>
    <xf numFmtId="0" fontId="2" fillId="2" borderId="11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0" fillId="2" borderId="38" xfId="0" applyFont="1" applyFill="1" applyBorder="1" applyAlignment="1">
      <alignment horizontal="right" vertical="center"/>
    </xf>
    <xf numFmtId="0" fontId="2" fillId="2" borderId="24" xfId="0" applyFont="1" applyFill="1" applyBorder="1" applyAlignment="1">
      <alignment horizontal="left" vertical="center"/>
    </xf>
    <xf numFmtId="0" fontId="2" fillId="2" borderId="25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center" vertical="center" wrapText="1"/>
    </xf>
    <xf numFmtId="165" fontId="2" fillId="2" borderId="8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/>
    </xf>
    <xf numFmtId="0" fontId="2" fillId="2" borderId="44" xfId="0" applyFont="1" applyFill="1" applyBorder="1" applyAlignment="1">
      <alignment horizontal="left" vertical="center"/>
    </xf>
    <xf numFmtId="165" fontId="2" fillId="0" borderId="6" xfId="0" applyNumberFormat="1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right" vertical="center"/>
    </xf>
    <xf numFmtId="0" fontId="0" fillId="2" borderId="0" xfId="0" applyFont="1" applyFill="1" applyBorder="1" applyAlignment="1">
      <alignment horizontal="right" vertical="center"/>
    </xf>
    <xf numFmtId="0" fontId="0" fillId="2" borderId="44" xfId="0" applyFont="1" applyFill="1" applyBorder="1" applyAlignment="1">
      <alignment horizontal="right" vertical="center"/>
    </xf>
    <xf numFmtId="0" fontId="0" fillId="2" borderId="55" xfId="0" applyFont="1" applyFill="1" applyBorder="1" applyAlignment="1">
      <alignment horizontal="right" vertical="center"/>
    </xf>
    <xf numFmtId="0" fontId="0" fillId="2" borderId="56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right" vertical="center"/>
    </xf>
    <xf numFmtId="0" fontId="0" fillId="2" borderId="56" xfId="0" applyFont="1" applyFill="1" applyBorder="1" applyAlignment="1">
      <alignment horizontal="right" vertical="center"/>
    </xf>
    <xf numFmtId="0" fontId="0" fillId="2" borderId="57" xfId="0" applyFont="1" applyFill="1" applyBorder="1" applyAlignment="1">
      <alignment horizontal="right" vertical="center"/>
    </xf>
    <xf numFmtId="0" fontId="0" fillId="2" borderId="58" xfId="0" applyFont="1" applyFill="1" applyBorder="1" applyAlignment="1">
      <alignment horizontal="center" vertical="center"/>
    </xf>
    <xf numFmtId="0" fontId="2" fillId="2" borderId="58" xfId="0" applyFont="1" applyFill="1" applyBorder="1" applyAlignment="1">
      <alignment horizontal="right" vertical="center"/>
    </xf>
    <xf numFmtId="0" fontId="0" fillId="2" borderId="58" xfId="0" applyFont="1" applyFill="1" applyBorder="1" applyAlignment="1">
      <alignment horizontal="right" vertical="center"/>
    </xf>
    <xf numFmtId="0" fontId="0" fillId="2" borderId="1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right" vertical="center"/>
    </xf>
    <xf numFmtId="0" fontId="0" fillId="2" borderId="12" xfId="0" applyFont="1" applyFill="1" applyBorder="1" applyAlignment="1">
      <alignment horizontal="right" vertical="center"/>
    </xf>
    <xf numFmtId="0" fontId="0" fillId="2" borderId="22" xfId="0" applyFont="1" applyFill="1" applyBorder="1" applyAlignment="1">
      <alignment horizontal="right" vertical="center"/>
    </xf>
    <xf numFmtId="0" fontId="0" fillId="2" borderId="7" xfId="0" applyFont="1" applyFill="1" applyBorder="1" applyAlignment="1">
      <alignment horizontal="center" vertical="top" wrapText="1"/>
    </xf>
    <xf numFmtId="0" fontId="0" fillId="2" borderId="13" xfId="0" applyFont="1" applyFill="1" applyBorder="1" applyAlignment="1">
      <alignment horizontal="center" vertical="top" wrapText="1"/>
    </xf>
    <xf numFmtId="0" fontId="0" fillId="0" borderId="0" xfId="0" applyBorder="1" applyAlignment="1"/>
    <xf numFmtId="0" fontId="2" fillId="0" borderId="17" xfId="0" applyFont="1" applyFill="1" applyBorder="1" applyAlignment="1">
      <alignment horizontal="center" vertical="top"/>
    </xf>
    <xf numFmtId="0" fontId="0" fillId="2" borderId="18" xfId="0" quotePrefix="1" applyFont="1" applyFill="1" applyBorder="1" applyAlignment="1">
      <alignment horizontal="right" vertical="top"/>
    </xf>
    <xf numFmtId="171" fontId="10" fillId="2" borderId="25" xfId="0" applyNumberFormat="1" applyFont="1" applyFill="1" applyBorder="1" applyAlignment="1">
      <alignment vertical="top" wrapText="1"/>
    </xf>
    <xf numFmtId="0" fontId="0" fillId="2" borderId="0" xfId="0" applyFont="1" applyFill="1" applyBorder="1" applyAlignment="1">
      <alignment horizontal="center" vertical="top"/>
    </xf>
    <xf numFmtId="0" fontId="0" fillId="4" borderId="111" xfId="0" applyFont="1" applyFill="1" applyBorder="1" applyAlignment="1">
      <alignment horizontal="center" vertical="center" wrapText="1"/>
    </xf>
    <xf numFmtId="9" fontId="0" fillId="2" borderId="112" xfId="0" applyNumberFormat="1" applyFont="1" applyFill="1" applyBorder="1" applyAlignment="1">
      <alignment vertical="top"/>
    </xf>
    <xf numFmtId="3" fontId="0" fillId="0" borderId="0" xfId="0" applyNumberFormat="1" applyFont="1" applyFill="1"/>
    <xf numFmtId="0" fontId="0" fillId="0" borderId="17" xfId="0" applyFont="1" applyFill="1" applyBorder="1" applyAlignment="1">
      <alignment horizontal="center" vertical="center"/>
    </xf>
    <xf numFmtId="0" fontId="0" fillId="0" borderId="9" xfId="0" applyFont="1" applyFill="1" applyBorder="1"/>
    <xf numFmtId="0" fontId="0" fillId="0" borderId="9" xfId="0" applyFont="1" applyFill="1" applyBorder="1" applyAlignment="1">
      <alignment horizontal="center"/>
    </xf>
    <xf numFmtId="14" fontId="0" fillId="0" borderId="9" xfId="0" applyNumberFormat="1" applyFont="1" applyFill="1" applyBorder="1"/>
    <xf numFmtId="3" fontId="0" fillId="0" borderId="9" xfId="0" applyNumberFormat="1" applyFont="1" applyFill="1" applyBorder="1" applyAlignment="1">
      <alignment vertical="top" wrapText="1"/>
    </xf>
    <xf numFmtId="3" fontId="0" fillId="0" borderId="38" xfId="0" applyNumberFormat="1" applyFont="1" applyFill="1" applyBorder="1" applyAlignment="1">
      <alignment vertical="top" wrapText="1"/>
    </xf>
    <xf numFmtId="0" fontId="0" fillId="2" borderId="0" xfId="0" applyFill="1" applyAlignment="1">
      <alignment horizontal="right" vertical="top"/>
    </xf>
    <xf numFmtId="0" fontId="0" fillId="2" borderId="0" xfId="0" applyFont="1" applyFill="1" applyAlignment="1">
      <alignment horizontal="left" indent="1"/>
    </xf>
    <xf numFmtId="0" fontId="7" fillId="2" borderId="0" xfId="9" applyFill="1" applyAlignment="1">
      <alignment horizontal="left" indent="1"/>
    </xf>
    <xf numFmtId="0" fontId="0" fillId="2" borderId="0" xfId="0" applyFill="1" applyAlignment="1">
      <alignment horizontal="left" indent="1"/>
    </xf>
    <xf numFmtId="14" fontId="0" fillId="6" borderId="0" xfId="0" applyNumberFormat="1" applyFont="1" applyFill="1" applyAlignment="1">
      <alignment horizontal="left" indent="1"/>
    </xf>
    <xf numFmtId="0" fontId="0" fillId="2" borderId="31" xfId="0" applyFont="1" applyFill="1" applyBorder="1" applyAlignment="1">
      <alignment vertical="top" wrapText="1"/>
    </xf>
    <xf numFmtId="0" fontId="0" fillId="2" borderId="29" xfId="0" applyFont="1" applyFill="1" applyBorder="1" applyAlignment="1">
      <alignment vertical="top" wrapText="1"/>
    </xf>
    <xf numFmtId="0" fontId="0" fillId="2" borderId="2" xfId="0" applyFont="1" applyFill="1" applyBorder="1" applyAlignment="1">
      <alignment vertical="top" wrapText="1"/>
    </xf>
    <xf numFmtId="0" fontId="3" fillId="2" borderId="6" xfId="0" applyFont="1" applyFill="1" applyBorder="1" applyAlignment="1">
      <alignment horizontal="center" vertical="top" wrapText="1"/>
    </xf>
    <xf numFmtId="0" fontId="0" fillId="2" borderId="6" xfId="0" applyFont="1" applyFill="1" applyBorder="1" applyAlignment="1">
      <alignment vertical="top" wrapText="1"/>
    </xf>
    <xf numFmtId="0" fontId="0" fillId="2" borderId="2" xfId="0" quotePrefix="1" applyFont="1" applyFill="1" applyBorder="1" applyAlignment="1">
      <alignment horizontal="right" vertical="top" wrapText="1"/>
    </xf>
    <xf numFmtId="0" fontId="0" fillId="2" borderId="21" xfId="0" applyFont="1" applyFill="1" applyBorder="1" applyAlignment="1">
      <alignment vertical="top" wrapText="1"/>
    </xf>
    <xf numFmtId="0" fontId="0" fillId="2" borderId="14" xfId="0" applyFont="1" applyFill="1" applyBorder="1" applyAlignment="1">
      <alignment vertical="top" wrapText="1"/>
    </xf>
    <xf numFmtId="14" fontId="0" fillId="6" borderId="11" xfId="0" applyNumberFormat="1" applyFont="1" applyFill="1" applyBorder="1" applyAlignment="1" applyProtection="1">
      <alignment horizontal="center" vertical="top"/>
      <protection locked="0"/>
    </xf>
    <xf numFmtId="0" fontId="0" fillId="6" borderId="13" xfId="0" applyFont="1" applyFill="1" applyBorder="1" applyAlignment="1" applyProtection="1">
      <alignment horizontal="center" vertical="top"/>
      <protection locked="0"/>
    </xf>
    <xf numFmtId="14" fontId="0" fillId="6" borderId="14" xfId="0" applyNumberFormat="1" applyFont="1" applyFill="1" applyBorder="1" applyAlignment="1" applyProtection="1">
      <alignment horizontal="center"/>
      <protection locked="0"/>
    </xf>
    <xf numFmtId="0" fontId="0" fillId="6" borderId="19" xfId="0" applyFont="1" applyFill="1" applyBorder="1" applyAlignment="1" applyProtection="1">
      <alignment horizontal="center" vertical="top" textRotation="90" wrapText="1"/>
      <protection locked="0"/>
    </xf>
    <xf numFmtId="0" fontId="0" fillId="6" borderId="11" xfId="0" applyFont="1" applyFill="1" applyBorder="1" applyAlignment="1" applyProtection="1">
      <alignment horizontal="center" vertical="top" textRotation="90" wrapText="1"/>
      <protection locked="0"/>
    </xf>
    <xf numFmtId="0" fontId="0" fillId="6" borderId="20" xfId="0" applyFont="1" applyFill="1" applyBorder="1" applyAlignment="1" applyProtection="1">
      <alignment horizontal="center" textRotation="90" wrapText="1"/>
      <protection locked="0"/>
    </xf>
    <xf numFmtId="0" fontId="11" fillId="6" borderId="19" xfId="0" applyFont="1" applyFill="1" applyBorder="1" applyAlignment="1" applyProtection="1">
      <alignment vertical="top" wrapText="1"/>
      <protection locked="0"/>
    </xf>
    <xf numFmtId="4" fontId="11" fillId="6" borderId="11" xfId="0" applyNumberFormat="1" applyFont="1" applyFill="1" applyBorder="1" applyAlignment="1" applyProtection="1">
      <alignment horizontal="center" vertical="top" wrapText="1"/>
      <protection locked="0"/>
    </xf>
    <xf numFmtId="9" fontId="11" fillId="6" borderId="11" xfId="0" applyNumberFormat="1" applyFont="1" applyFill="1" applyBorder="1" applyAlignment="1" applyProtection="1">
      <alignment horizontal="center" vertical="top" wrapText="1"/>
      <protection locked="0"/>
    </xf>
    <xf numFmtId="0" fontId="11" fillId="6" borderId="11" xfId="0" applyFont="1" applyFill="1" applyBorder="1" applyAlignment="1" applyProtection="1">
      <alignment horizontal="center" vertical="top" wrapText="1"/>
      <protection locked="0"/>
    </xf>
    <xf numFmtId="0" fontId="11" fillId="6" borderId="26" xfId="0" applyFont="1" applyFill="1" applyBorder="1" applyAlignment="1" applyProtection="1">
      <alignment vertical="top" wrapText="1"/>
      <protection locked="0"/>
    </xf>
    <xf numFmtId="0" fontId="11" fillId="6" borderId="27" xfId="0" applyFont="1" applyFill="1" applyBorder="1" applyAlignment="1" applyProtection="1">
      <alignment horizontal="center" vertical="top" wrapText="1"/>
      <protection locked="0"/>
    </xf>
    <xf numFmtId="0" fontId="11" fillId="6" borderId="27" xfId="0" applyFont="1" applyFill="1" applyBorder="1" applyAlignment="1" applyProtection="1">
      <alignment vertical="top" wrapText="1"/>
      <protection locked="0"/>
    </xf>
    <xf numFmtId="0" fontId="2" fillId="6" borderId="19" xfId="0" applyFont="1" applyFill="1" applyBorder="1" applyAlignment="1" applyProtection="1">
      <alignment horizontal="center" vertical="top" wrapText="1"/>
      <protection locked="0"/>
    </xf>
    <xf numFmtId="0" fontId="2" fillId="6" borderId="11" xfId="0" applyFont="1" applyFill="1" applyBorder="1" applyAlignment="1" applyProtection="1">
      <alignment horizontal="center" vertical="top" wrapText="1"/>
      <protection locked="0"/>
    </xf>
    <xf numFmtId="0" fontId="2" fillId="6" borderId="20" xfId="0" applyFont="1" applyFill="1" applyBorder="1" applyAlignment="1" applyProtection="1">
      <alignment horizontal="center" wrapText="1"/>
      <protection locked="0"/>
    </xf>
    <xf numFmtId="0" fontId="2" fillId="6" borderId="26" xfId="0" applyFont="1" applyFill="1" applyBorder="1" applyAlignment="1" applyProtection="1">
      <alignment horizontal="center" vertical="top" wrapText="1"/>
      <protection locked="0"/>
    </xf>
    <xf numFmtId="0" fontId="2" fillId="6" borderId="27" xfId="0" applyFont="1" applyFill="1" applyBorder="1" applyAlignment="1" applyProtection="1">
      <alignment horizontal="center" vertical="top" wrapText="1"/>
      <protection locked="0"/>
    </xf>
    <xf numFmtId="0" fontId="2" fillId="6" borderId="28" xfId="0" applyFont="1" applyFill="1" applyBorder="1" applyAlignment="1" applyProtection="1">
      <alignment horizontal="center" wrapText="1"/>
      <protection locked="0"/>
    </xf>
    <xf numFmtId="0" fontId="0" fillId="6" borderId="19" xfId="0" applyFont="1" applyFill="1" applyBorder="1" applyAlignment="1" applyProtection="1">
      <alignment vertical="top" wrapText="1"/>
      <protection locked="0"/>
    </xf>
    <xf numFmtId="4" fontId="0" fillId="6" borderId="7" xfId="0" applyNumberFormat="1" applyFont="1" applyFill="1" applyBorder="1" applyAlignment="1" applyProtection="1">
      <alignment horizontal="center" vertical="top" wrapText="1"/>
      <protection locked="0"/>
    </xf>
    <xf numFmtId="0" fontId="0" fillId="6" borderId="7" xfId="0" applyFont="1" applyFill="1" applyBorder="1" applyAlignment="1" applyProtection="1">
      <alignment horizontal="center" vertical="top" wrapText="1"/>
      <protection locked="0"/>
    </xf>
    <xf numFmtId="0" fontId="0" fillId="6" borderId="26" xfId="0" applyFont="1" applyFill="1" applyBorder="1" applyAlignment="1" applyProtection="1">
      <alignment vertical="top" wrapText="1"/>
      <protection locked="0"/>
    </xf>
    <xf numFmtId="0" fontId="0" fillId="6" borderId="5" xfId="0" applyFont="1" applyFill="1" applyBorder="1" applyAlignment="1" applyProtection="1">
      <alignment horizontal="center" vertical="top" wrapText="1"/>
      <protection locked="0"/>
    </xf>
    <xf numFmtId="166" fontId="0" fillId="6" borderId="65" xfId="0" applyNumberFormat="1" applyFont="1" applyFill="1" applyBorder="1" applyAlignment="1" applyProtection="1">
      <alignment horizontal="center" vertical="center"/>
      <protection locked="0"/>
    </xf>
    <xf numFmtId="0" fontId="0" fillId="6" borderId="6" xfId="0" applyFont="1" applyFill="1" applyBorder="1" applyAlignment="1" applyProtection="1">
      <alignment horizontal="left" vertical="top" wrapText="1"/>
      <protection locked="0"/>
    </xf>
    <xf numFmtId="0" fontId="0" fillId="6" borderId="12" xfId="0" applyFont="1" applyFill="1" applyBorder="1" applyAlignment="1" applyProtection="1">
      <alignment horizontal="left" vertical="top" wrapText="1"/>
      <protection locked="0"/>
    </xf>
    <xf numFmtId="166" fontId="0" fillId="6" borderId="35" xfId="0" applyNumberFormat="1" applyFont="1" applyFill="1" applyBorder="1" applyAlignment="1" applyProtection="1">
      <alignment horizontal="center" vertical="center"/>
      <protection locked="0"/>
    </xf>
    <xf numFmtId="0" fontId="2" fillId="6" borderId="32" xfId="0" applyFont="1" applyFill="1" applyBorder="1" applyAlignment="1" applyProtection="1">
      <alignment horizontal="center" vertical="top" wrapText="1"/>
      <protection locked="0"/>
    </xf>
    <xf numFmtId="0" fontId="2" fillId="6" borderId="62" xfId="0" applyFont="1" applyFill="1" applyBorder="1" applyAlignment="1" applyProtection="1">
      <alignment horizontal="center" vertical="top" wrapText="1"/>
      <protection locked="0"/>
    </xf>
    <xf numFmtId="0" fontId="2" fillId="6" borderId="73" xfId="0" applyFont="1" applyFill="1" applyBorder="1" applyAlignment="1" applyProtection="1">
      <alignment horizontal="center" wrapText="1"/>
      <protection locked="0"/>
    </xf>
    <xf numFmtId="0" fontId="0" fillId="6" borderId="0" xfId="0" applyFill="1" applyAlignment="1" applyProtection="1">
      <alignment horizontal="center" vertical="top" wrapText="1"/>
      <protection locked="0"/>
    </xf>
    <xf numFmtId="49" fontId="0" fillId="6" borderId="0" xfId="0" applyNumberFormat="1" applyFill="1" applyAlignment="1" applyProtection="1">
      <alignment horizontal="center" vertical="top" wrapText="1"/>
      <protection locked="0"/>
    </xf>
    <xf numFmtId="165" fontId="0" fillId="6" borderId="0" xfId="0" applyNumberFormat="1" applyFill="1" applyAlignment="1" applyProtection="1">
      <alignment horizontal="right" vertical="top" wrapText="1"/>
      <protection locked="0"/>
    </xf>
    <xf numFmtId="49" fontId="0" fillId="6" borderId="0" xfId="0" applyNumberFormat="1" applyFill="1" applyAlignment="1" applyProtection="1">
      <alignment horizontal="center"/>
      <protection locked="0"/>
    </xf>
    <xf numFmtId="0" fontId="0" fillId="6" borderId="0" xfId="0" applyFill="1" applyProtection="1">
      <protection locked="0"/>
    </xf>
    <xf numFmtId="14" fontId="0" fillId="6" borderId="0" xfId="0" applyNumberFormat="1" applyFill="1" applyAlignment="1" applyProtection="1">
      <alignment horizontal="center"/>
      <protection locked="0"/>
    </xf>
    <xf numFmtId="0" fontId="0" fillId="6" borderId="99" xfId="0" applyFont="1" applyFill="1" applyBorder="1" applyAlignment="1" applyProtection="1">
      <alignment horizontal="center" vertical="top" wrapText="1"/>
      <protection locked="0"/>
    </xf>
    <xf numFmtId="0" fontId="0" fillId="6" borderId="100" xfId="0" applyFont="1" applyFill="1" applyBorder="1" applyAlignment="1" applyProtection="1">
      <alignment vertical="top" wrapText="1"/>
      <protection locked="0"/>
    </xf>
    <xf numFmtId="14" fontId="0" fillId="6" borderId="101" xfId="0" applyNumberFormat="1" applyFont="1" applyFill="1" applyBorder="1" applyAlignment="1" applyProtection="1">
      <alignment horizontal="center" vertical="top"/>
      <protection locked="0"/>
    </xf>
    <xf numFmtId="171" fontId="0" fillId="6" borderId="100" xfId="0" applyNumberFormat="1" applyFont="1" applyFill="1" applyBorder="1" applyAlignment="1" applyProtection="1">
      <alignment vertical="top"/>
      <protection locked="0"/>
    </xf>
    <xf numFmtId="0" fontId="0" fillId="6" borderId="99" xfId="0" applyFont="1" applyFill="1" applyBorder="1" applyAlignment="1" applyProtection="1">
      <alignment horizontal="center" vertical="top"/>
      <protection locked="0"/>
    </xf>
    <xf numFmtId="0" fontId="0" fillId="6" borderId="100" xfId="0" applyFont="1" applyFill="1" applyBorder="1" applyAlignment="1" applyProtection="1">
      <alignment vertical="top"/>
      <protection locked="0"/>
    </xf>
    <xf numFmtId="0" fontId="0" fillId="6" borderId="64" xfId="0" applyFont="1" applyFill="1" applyBorder="1" applyAlignment="1" applyProtection="1">
      <alignment horizontal="left" vertical="center"/>
      <protection locked="0"/>
    </xf>
    <xf numFmtId="3" fontId="0" fillId="6" borderId="66" xfId="0" applyNumberFormat="1" applyFont="1" applyFill="1" applyBorder="1" applyAlignment="1" applyProtection="1">
      <alignment horizontal="center" vertical="center"/>
      <protection locked="0"/>
    </xf>
    <xf numFmtId="0" fontId="0" fillId="6" borderId="33" xfId="0" applyFont="1" applyFill="1" applyBorder="1" applyAlignment="1" applyProtection="1">
      <alignment horizontal="left" vertical="center"/>
      <protection locked="0"/>
    </xf>
    <xf numFmtId="3" fontId="0" fillId="6" borderId="49" xfId="0" applyNumberFormat="1" applyFont="1" applyFill="1" applyBorder="1" applyAlignment="1" applyProtection="1">
      <alignment horizontal="center" vertical="center"/>
      <protection locked="0"/>
    </xf>
    <xf numFmtId="4" fontId="0" fillId="6" borderId="6" xfId="0" applyNumberFormat="1" applyFont="1" applyFill="1" applyBorder="1" applyAlignment="1" applyProtection="1">
      <alignment horizontal="right" vertical="center"/>
      <protection locked="0"/>
    </xf>
    <xf numFmtId="166" fontId="0" fillId="6" borderId="11" xfId="0" applyNumberFormat="1" applyFont="1" applyFill="1" applyBorder="1" applyAlignment="1" applyProtection="1">
      <alignment horizontal="center" vertical="center"/>
      <protection locked="0"/>
    </xf>
    <xf numFmtId="3" fontId="0" fillId="6" borderId="7" xfId="0" applyNumberFormat="1" applyFont="1" applyFill="1" applyBorder="1" applyAlignment="1" applyProtection="1">
      <alignment horizontal="right" vertical="center"/>
      <protection locked="0"/>
    </xf>
    <xf numFmtId="49" fontId="0" fillId="6" borderId="75" xfId="0" applyNumberFormat="1" applyFont="1" applyFill="1" applyBorder="1" applyAlignment="1" applyProtection="1">
      <alignment horizontal="center" vertical="center" wrapText="1"/>
      <protection locked="0"/>
    </xf>
    <xf numFmtId="49" fontId="0" fillId="6" borderId="53" xfId="0" applyNumberFormat="1" applyFont="1" applyFill="1" applyBorder="1" applyAlignment="1" applyProtection="1">
      <alignment horizontal="center" vertical="center" wrapText="1"/>
      <protection locked="0"/>
    </xf>
    <xf numFmtId="49" fontId="0" fillId="6" borderId="38" xfId="0" applyNumberFormat="1" applyFont="1" applyFill="1" applyBorder="1" applyAlignment="1" applyProtection="1">
      <alignment vertical="center" wrapText="1"/>
      <protection locked="0"/>
    </xf>
    <xf numFmtId="3" fontId="0" fillId="6" borderId="53" xfId="0" applyNumberFormat="1" applyFont="1" applyFill="1" applyBorder="1" applyAlignment="1" applyProtection="1">
      <alignment horizontal="right" vertical="center" wrapText="1"/>
      <protection locked="0"/>
    </xf>
    <xf numFmtId="168" fontId="0" fillId="6" borderId="52" xfId="0" applyNumberFormat="1" applyFont="1" applyFill="1" applyBorder="1" applyAlignment="1" applyProtection="1">
      <alignment horizontal="right" vertical="center" wrapText="1"/>
      <protection locked="0"/>
    </xf>
    <xf numFmtId="49" fontId="0" fillId="6" borderId="19" xfId="0" applyNumberFormat="1" applyFont="1" applyFill="1" applyBorder="1" applyAlignment="1" applyProtection="1">
      <alignment horizontal="center" vertical="center" wrapText="1"/>
      <protection locked="0"/>
    </xf>
    <xf numFmtId="49" fontId="0" fillId="6" borderId="7" xfId="0" applyNumberFormat="1" applyFont="1" applyFill="1" applyBorder="1" applyAlignment="1" applyProtection="1">
      <alignment vertical="center" wrapText="1"/>
      <protection locked="0"/>
    </xf>
    <xf numFmtId="3" fontId="0" fillId="6" borderId="11" xfId="0" applyNumberFormat="1" applyFont="1" applyFill="1" applyBorder="1" applyAlignment="1" applyProtection="1">
      <alignment horizontal="right" vertical="center" wrapText="1"/>
      <protection locked="0"/>
    </xf>
    <xf numFmtId="168" fontId="0" fillId="6" borderId="8" xfId="0" applyNumberFormat="1" applyFont="1" applyFill="1" applyBorder="1" applyAlignment="1" applyProtection="1">
      <alignment horizontal="right" vertical="center" wrapText="1"/>
      <protection locked="0"/>
    </xf>
    <xf numFmtId="49" fontId="0" fillId="6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6" borderId="33" xfId="0" applyNumberFormat="1" applyFont="1" applyFill="1" applyBorder="1" applyAlignment="1" applyProtection="1">
      <alignment horizontal="center" vertical="center" wrapText="1"/>
      <protection locked="0"/>
    </xf>
    <xf numFmtId="49" fontId="0" fillId="6" borderId="62" xfId="0" applyNumberFormat="1" applyFont="1" applyFill="1" applyBorder="1" applyAlignment="1" applyProtection="1">
      <alignment horizontal="center" vertical="center" wrapText="1"/>
      <protection locked="0"/>
    </xf>
    <xf numFmtId="49" fontId="0" fillId="6" borderId="13" xfId="0" applyNumberFormat="1" applyFont="1" applyFill="1" applyBorder="1" applyAlignment="1" applyProtection="1">
      <alignment vertical="center" wrapText="1"/>
      <protection locked="0"/>
    </xf>
    <xf numFmtId="49" fontId="0" fillId="6" borderId="34" xfId="0" applyNumberFormat="1" applyFont="1" applyFill="1" applyBorder="1" applyAlignment="1" applyProtection="1">
      <alignment horizontal="center" vertical="center" wrapText="1"/>
      <protection locked="0"/>
    </xf>
    <xf numFmtId="3" fontId="0" fillId="6" borderId="34" xfId="0" applyNumberFormat="1" applyFont="1" applyFill="1" applyBorder="1" applyAlignment="1" applyProtection="1">
      <alignment horizontal="right" vertical="center" wrapText="1"/>
      <protection locked="0"/>
    </xf>
    <xf numFmtId="168" fontId="0" fillId="6" borderId="49" xfId="0" applyNumberFormat="1" applyFont="1" applyFill="1" applyBorder="1" applyAlignment="1" applyProtection="1">
      <alignment horizontal="right" vertical="center" wrapText="1"/>
      <protection locked="0"/>
    </xf>
    <xf numFmtId="49" fontId="0" fillId="6" borderId="82" xfId="2" applyNumberFormat="1" applyFont="1" applyFill="1" applyBorder="1" applyAlignment="1" applyProtection="1">
      <alignment horizontal="center" vertical="center" wrapText="1"/>
      <protection locked="0"/>
    </xf>
    <xf numFmtId="49" fontId="1" fillId="6" borderId="82" xfId="2" applyNumberFormat="1" applyFont="1" applyFill="1" applyBorder="1" applyAlignment="1" applyProtection="1">
      <alignment horizontal="center" vertical="center" wrapText="1"/>
      <protection locked="0"/>
    </xf>
    <xf numFmtId="49" fontId="1" fillId="6" borderId="83" xfId="2" applyNumberFormat="1" applyFont="1" applyFill="1" applyBorder="1" applyAlignment="1" applyProtection="1">
      <alignment horizontal="left" vertical="center" wrapText="1"/>
      <protection locked="0"/>
    </xf>
    <xf numFmtId="14" fontId="1" fillId="6" borderId="83" xfId="2" applyNumberFormat="1" applyFont="1" applyFill="1" applyBorder="1" applyAlignment="1" applyProtection="1">
      <alignment horizontal="center" vertical="center" wrapText="1"/>
      <protection locked="0"/>
    </xf>
    <xf numFmtId="49" fontId="0" fillId="6" borderId="83" xfId="2" applyNumberFormat="1" applyFont="1" applyFill="1" applyBorder="1" applyAlignment="1" applyProtection="1">
      <alignment horizontal="left" vertical="center" wrapText="1"/>
      <protection locked="0"/>
    </xf>
    <xf numFmtId="1" fontId="1" fillId="6" borderId="83" xfId="2" applyNumberFormat="1" applyFont="1" applyFill="1" applyBorder="1" applyAlignment="1" applyProtection="1">
      <alignment horizontal="center" vertical="center" wrapText="1"/>
      <protection locked="0"/>
    </xf>
    <xf numFmtId="3" fontId="1" fillId="6" borderId="84" xfId="2" applyNumberFormat="1" applyFont="1" applyFill="1" applyBorder="1" applyAlignment="1" applyProtection="1">
      <alignment vertical="top" wrapText="1"/>
      <protection locked="0"/>
    </xf>
    <xf numFmtId="49" fontId="1" fillId="6" borderId="84" xfId="2" applyNumberFormat="1" applyFont="1" applyFill="1" applyBorder="1" applyAlignment="1" applyProtection="1">
      <alignment horizontal="center" vertical="center" wrapText="1"/>
      <protection locked="0"/>
    </xf>
    <xf numFmtId="49" fontId="0" fillId="6" borderId="84" xfId="2" applyNumberFormat="1" applyFont="1" applyFill="1" applyBorder="1" applyAlignment="1" applyProtection="1">
      <alignment horizontal="center" vertical="center" wrapText="1"/>
      <protection locked="0"/>
    </xf>
    <xf numFmtId="3" fontId="0" fillId="6" borderId="89" xfId="0" applyNumberFormat="1" applyFont="1" applyFill="1" applyBorder="1" applyAlignment="1" applyProtection="1">
      <alignment vertical="top" wrapText="1"/>
      <protection locked="0"/>
    </xf>
    <xf numFmtId="3" fontId="0" fillId="6" borderId="90" xfId="0" applyNumberFormat="1" applyFont="1" applyFill="1" applyBorder="1" applyAlignment="1" applyProtection="1">
      <alignment vertical="top" wrapText="1"/>
      <protection locked="0"/>
    </xf>
    <xf numFmtId="3" fontId="0" fillId="6" borderId="11" xfId="0" applyNumberFormat="1" applyFont="1" applyFill="1" applyBorder="1" applyAlignment="1" applyProtection="1">
      <alignment vertical="top" wrapText="1"/>
      <protection locked="0"/>
    </xf>
    <xf numFmtId="3" fontId="0" fillId="6" borderId="91" xfId="0" applyNumberFormat="1" applyFont="1" applyFill="1" applyBorder="1" applyAlignment="1" applyProtection="1">
      <alignment vertical="top" wrapText="1"/>
      <protection locked="0"/>
    </xf>
    <xf numFmtId="169" fontId="0" fillId="6" borderId="11" xfId="0" applyNumberFormat="1" applyFont="1" applyFill="1" applyBorder="1" applyAlignment="1" applyProtection="1">
      <alignment horizontal="center" vertical="top" wrapText="1"/>
      <protection locked="0"/>
    </xf>
    <xf numFmtId="0" fontId="17" fillId="2" borderId="0" xfId="0" applyFont="1" applyFill="1" applyBorder="1" applyAlignment="1" applyProtection="1">
      <alignment vertical="center" wrapText="1"/>
      <protection locked="0"/>
    </xf>
    <xf numFmtId="0" fontId="17" fillId="2" borderId="24" xfId="0" applyFont="1" applyFill="1" applyBorder="1" applyAlignment="1" applyProtection="1">
      <alignment vertical="center" wrapText="1"/>
      <protection locked="0"/>
    </xf>
    <xf numFmtId="0" fontId="17" fillId="2" borderId="9" xfId="0" applyFont="1" applyFill="1" applyBorder="1" applyAlignment="1" applyProtection="1">
      <alignment vertical="center" wrapText="1"/>
      <protection locked="0"/>
    </xf>
    <xf numFmtId="0" fontId="17" fillId="2" borderId="44" xfId="0" applyFont="1" applyFill="1" applyBorder="1" applyAlignment="1" applyProtection="1">
      <alignment horizontal="center" vertical="center" wrapText="1"/>
      <protection locked="0"/>
    </xf>
    <xf numFmtId="0" fontId="10" fillId="2" borderId="3" xfId="0" applyFont="1" applyFill="1" applyBorder="1" applyAlignment="1" applyProtection="1">
      <alignment horizontal="center" vertical="center" wrapText="1"/>
      <protection locked="0"/>
    </xf>
    <xf numFmtId="49" fontId="0" fillId="2" borderId="26" xfId="0" applyNumberFormat="1" applyFont="1" applyFill="1" applyBorder="1" applyAlignment="1">
      <alignment horizontal="left" vertical="top" wrapText="1"/>
    </xf>
    <xf numFmtId="49" fontId="0" fillId="2" borderId="30" xfId="0" applyNumberFormat="1" applyFont="1" applyFill="1" applyBorder="1" applyAlignment="1">
      <alignment horizontal="left" vertical="top" wrapText="1"/>
    </xf>
    <xf numFmtId="49" fontId="0" fillId="2" borderId="32" xfId="0" applyNumberFormat="1" applyFont="1" applyFill="1" applyBorder="1" applyAlignment="1">
      <alignment horizontal="left" vertical="top" wrapText="1"/>
    </xf>
    <xf numFmtId="0" fontId="0" fillId="2" borderId="0" xfId="0" applyFont="1" applyFill="1" applyAlignment="1">
      <alignment horizontal="left" indent="2"/>
    </xf>
    <xf numFmtId="0" fontId="0" fillId="6" borderId="7" xfId="0" applyFont="1" applyFill="1" applyBorder="1" applyAlignment="1" applyProtection="1">
      <alignment vertical="top" wrapText="1"/>
      <protection locked="0"/>
    </xf>
    <xf numFmtId="0" fontId="0" fillId="6" borderId="6" xfId="0" applyFont="1" applyFill="1" applyBorder="1" applyAlignment="1" applyProtection="1">
      <alignment vertical="top" wrapText="1"/>
      <protection locked="0"/>
    </xf>
    <xf numFmtId="0" fontId="0" fillId="2" borderId="1" xfId="0" quotePrefix="1" applyFont="1" applyFill="1" applyBorder="1" applyAlignment="1">
      <alignment horizontal="center" vertical="top" wrapText="1"/>
    </xf>
    <xf numFmtId="0" fontId="2" fillId="2" borderId="41" xfId="0" applyFont="1" applyFill="1" applyBorder="1" applyAlignment="1">
      <alignment horizontal="center" vertical="top" wrapText="1"/>
    </xf>
    <xf numFmtId="0" fontId="0" fillId="2" borderId="50" xfId="0" applyFont="1" applyFill="1" applyBorder="1" applyAlignment="1">
      <alignment horizontal="left" vertical="top" wrapText="1"/>
    </xf>
    <xf numFmtId="0" fontId="0" fillId="2" borderId="49" xfId="0" applyFont="1" applyFill="1" applyBorder="1" applyAlignment="1">
      <alignment horizontal="left" vertical="top" wrapText="1"/>
    </xf>
    <xf numFmtId="0" fontId="0" fillId="2" borderId="1" xfId="0" quotePrefix="1" applyFont="1" applyFill="1" applyBorder="1" applyAlignment="1">
      <alignment horizontal="right" vertical="top" wrapText="1"/>
    </xf>
    <xf numFmtId="0" fontId="0" fillId="2" borderId="2" xfId="0" quotePrefix="1" applyFont="1" applyFill="1" applyBorder="1" applyAlignment="1">
      <alignment horizontal="right" vertical="top" wrapText="1"/>
    </xf>
    <xf numFmtId="0" fontId="0" fillId="0" borderId="7" xfId="0" applyNumberFormat="1" applyFont="1" applyFill="1" applyBorder="1" applyAlignment="1">
      <alignment vertical="top" wrapText="1"/>
    </xf>
    <xf numFmtId="0" fontId="0" fillId="0" borderId="8" xfId="0" applyNumberFormat="1" applyFont="1" applyFill="1" applyBorder="1" applyAlignment="1">
      <alignment vertical="top" wrapText="1"/>
    </xf>
    <xf numFmtId="0" fontId="0" fillId="2" borderId="7" xfId="0" applyNumberFormat="1" applyFont="1" applyFill="1" applyBorder="1" applyAlignment="1">
      <alignment vertical="top" wrapText="1"/>
    </xf>
    <xf numFmtId="0" fontId="0" fillId="2" borderId="8" xfId="0" applyNumberFormat="1" applyFont="1" applyFill="1" applyBorder="1" applyAlignment="1">
      <alignment vertical="top" wrapText="1"/>
    </xf>
    <xf numFmtId="0" fontId="0" fillId="2" borderId="46" xfId="0" applyFont="1" applyFill="1" applyBorder="1" applyAlignment="1">
      <alignment vertical="top" wrapText="1"/>
    </xf>
    <xf numFmtId="0" fontId="0" fillId="2" borderId="47" xfId="0" applyFont="1" applyFill="1" applyBorder="1" applyAlignment="1">
      <alignment vertical="top" wrapText="1"/>
    </xf>
    <xf numFmtId="0" fontId="0" fillId="2" borderId="0" xfId="0" applyFont="1" applyFill="1" applyBorder="1" applyAlignment="1">
      <alignment vertical="top" wrapText="1"/>
    </xf>
    <xf numFmtId="0" fontId="0" fillId="2" borderId="44" xfId="0" applyFont="1" applyFill="1" applyBorder="1" applyAlignment="1">
      <alignment vertical="top" wrapText="1"/>
    </xf>
    <xf numFmtId="0" fontId="3" fillId="2" borderId="10" xfId="0" applyFont="1" applyFill="1" applyBorder="1" applyAlignment="1">
      <alignment vertical="top" wrapText="1"/>
    </xf>
    <xf numFmtId="0" fontId="0" fillId="2" borderId="6" xfId="0" applyFont="1" applyFill="1" applyBorder="1" applyAlignment="1">
      <alignment vertical="top" wrapText="1"/>
    </xf>
    <xf numFmtId="0" fontId="0" fillId="6" borderId="11" xfId="0" applyFont="1" applyFill="1" applyBorder="1" applyProtection="1">
      <protection locked="0"/>
    </xf>
    <xf numFmtId="0" fontId="0" fillId="2" borderId="42" xfId="0" applyFont="1" applyFill="1" applyBorder="1" applyAlignment="1">
      <alignment vertical="top" wrapText="1"/>
    </xf>
    <xf numFmtId="0" fontId="0" fillId="2" borderId="43" xfId="0" applyFont="1" applyFill="1" applyBorder="1" applyAlignment="1">
      <alignment vertical="top" wrapText="1"/>
    </xf>
    <xf numFmtId="0" fontId="0" fillId="2" borderId="1" xfId="0" applyFont="1" applyFill="1" applyBorder="1" applyAlignment="1">
      <alignment vertical="top" wrapText="1"/>
    </xf>
    <xf numFmtId="0" fontId="0" fillId="2" borderId="10" xfId="0" applyFont="1" applyFill="1" applyBorder="1" applyAlignment="1">
      <alignment vertical="top" wrapText="1"/>
    </xf>
    <xf numFmtId="0" fontId="0" fillId="2" borderId="4" xfId="0" applyFont="1" applyFill="1" applyBorder="1" applyAlignment="1">
      <alignment vertical="top" wrapText="1"/>
    </xf>
    <xf numFmtId="0" fontId="0" fillId="2" borderId="12" xfId="0" applyFont="1" applyFill="1" applyBorder="1" applyAlignment="1">
      <alignment vertical="top" wrapText="1"/>
    </xf>
    <xf numFmtId="0" fontId="0" fillId="2" borderId="22" xfId="0" applyFont="1" applyFill="1" applyBorder="1" applyAlignment="1">
      <alignment vertical="top" wrapText="1"/>
    </xf>
    <xf numFmtId="49" fontId="0" fillId="6" borderId="7" xfId="0" applyNumberFormat="1" applyFont="1" applyFill="1" applyBorder="1" applyAlignment="1" applyProtection="1">
      <alignment vertical="top" wrapText="1"/>
      <protection locked="0"/>
    </xf>
    <xf numFmtId="49" fontId="0" fillId="6" borderId="8" xfId="0" applyNumberFormat="1" applyFont="1" applyFill="1" applyBorder="1" applyAlignment="1" applyProtection="1">
      <alignment vertical="top" wrapText="1"/>
      <protection locked="0"/>
    </xf>
    <xf numFmtId="0" fontId="2" fillId="2" borderId="40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0" fillId="6" borderId="6" xfId="0" applyFont="1" applyFill="1" applyBorder="1" applyAlignment="1" applyProtection="1">
      <alignment horizontal="left" vertical="top" wrapText="1"/>
      <protection locked="0"/>
    </xf>
    <xf numFmtId="0" fontId="0" fillId="6" borderId="8" xfId="0" applyFont="1" applyFill="1" applyBorder="1" applyAlignment="1" applyProtection="1">
      <alignment horizontal="left" vertical="top" wrapText="1"/>
      <protection locked="0"/>
    </xf>
    <xf numFmtId="0" fontId="0" fillId="6" borderId="27" xfId="0" applyFont="1" applyFill="1" applyBorder="1" applyProtection="1">
      <protection locked="0"/>
    </xf>
    <xf numFmtId="0" fontId="0" fillId="2" borderId="2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horizontal="center" vertical="top" wrapText="1"/>
    </xf>
    <xf numFmtId="0" fontId="0" fillId="2" borderId="40" xfId="0" applyFont="1" applyFill="1" applyBorder="1" applyAlignment="1">
      <alignment vertical="top" wrapText="1"/>
    </xf>
    <xf numFmtId="0" fontId="0" fillId="2" borderId="2" xfId="0" applyFont="1" applyFill="1" applyBorder="1" applyAlignment="1">
      <alignment vertical="top" wrapText="1"/>
    </xf>
    <xf numFmtId="0" fontId="3" fillId="2" borderId="8" xfId="0" applyFont="1" applyFill="1" applyBorder="1" applyAlignment="1">
      <alignment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center" vertical="top" wrapText="1"/>
    </xf>
    <xf numFmtId="0" fontId="0" fillId="6" borderId="13" xfId="0" applyFont="1" applyFill="1" applyBorder="1" applyAlignment="1" applyProtection="1">
      <alignment horizontal="left" vertical="top" wrapText="1"/>
      <protection locked="0"/>
    </xf>
    <xf numFmtId="0" fontId="0" fillId="6" borderId="49" xfId="0" applyFont="1" applyFill="1" applyBorder="1" applyAlignment="1" applyProtection="1">
      <alignment horizontal="left" vertical="top" wrapText="1"/>
      <protection locked="0"/>
    </xf>
    <xf numFmtId="0" fontId="0" fillId="6" borderId="7" xfId="0" applyFont="1" applyFill="1" applyBorder="1" applyAlignment="1" applyProtection="1">
      <alignment horizontal="left" vertical="top" wrapText="1"/>
      <protection locked="0"/>
    </xf>
    <xf numFmtId="0" fontId="0" fillId="2" borderId="31" xfId="0" applyFont="1" applyFill="1" applyBorder="1" applyAlignment="1">
      <alignment vertical="top" wrapText="1"/>
    </xf>
    <xf numFmtId="0" fontId="0" fillId="2" borderId="39" xfId="0" applyFont="1" applyFill="1" applyBorder="1" applyAlignment="1">
      <alignment vertical="top" wrapText="1"/>
    </xf>
    <xf numFmtId="0" fontId="0" fillId="2" borderId="29" xfId="0" applyFont="1" applyFill="1" applyBorder="1" applyAlignment="1">
      <alignment vertical="top" wrapText="1"/>
    </xf>
    <xf numFmtId="0" fontId="11" fillId="6" borderId="7" xfId="0" applyFont="1" applyFill="1" applyBorder="1" applyAlignment="1" applyProtection="1">
      <alignment vertical="top" wrapText="1"/>
      <protection locked="0"/>
    </xf>
    <xf numFmtId="0" fontId="0" fillId="0" borderId="8" xfId="0" applyFont="1" applyBorder="1" applyAlignment="1" applyProtection="1">
      <alignment vertical="top" wrapText="1"/>
      <protection locked="0"/>
    </xf>
    <xf numFmtId="0" fontId="0" fillId="3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3" fontId="0" fillId="3" borderId="13" xfId="0" applyNumberFormat="1" applyFont="1" applyFill="1" applyBorder="1" applyAlignment="1">
      <alignment horizontal="left" vertical="center"/>
    </xf>
    <xf numFmtId="3" fontId="0" fillId="3" borderId="49" xfId="0" applyNumberFormat="1" applyFont="1" applyFill="1" applyBorder="1" applyAlignment="1">
      <alignment horizontal="left" vertical="center"/>
    </xf>
    <xf numFmtId="0" fontId="2" fillId="2" borderId="7" xfId="0" applyNumberFormat="1" applyFont="1" applyFill="1" applyBorder="1" applyAlignment="1">
      <alignment horizontal="left" vertical="center" wrapText="1"/>
    </xf>
    <xf numFmtId="0" fontId="0" fillId="2" borderId="6" xfId="0" applyNumberFormat="1" applyFont="1" applyFill="1" applyBorder="1" applyAlignment="1">
      <alignment horizontal="left" vertical="center" wrapText="1"/>
    </xf>
    <xf numFmtId="0" fontId="0" fillId="2" borderId="8" xfId="0" applyNumberFormat="1" applyFont="1" applyFill="1" applyBorder="1" applyAlignment="1">
      <alignment horizontal="left" vertical="center" wrapText="1"/>
    </xf>
    <xf numFmtId="0" fontId="0" fillId="2" borderId="7" xfId="0" applyFont="1" applyFill="1" applyBorder="1" applyAlignment="1">
      <alignment horizontal="left" vertical="center" wrapText="1"/>
    </xf>
    <xf numFmtId="0" fontId="0" fillId="0" borderId="8" xfId="0" applyFont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0" fillId="2" borderId="6" xfId="0" applyFont="1" applyFill="1" applyBorder="1" applyAlignment="1">
      <alignment vertical="center" wrapText="1"/>
    </xf>
    <xf numFmtId="0" fontId="0" fillId="2" borderId="8" xfId="0" applyFont="1" applyFill="1" applyBorder="1" applyAlignment="1">
      <alignment vertical="center" wrapText="1"/>
    </xf>
    <xf numFmtId="0" fontId="0" fillId="2" borderId="7" xfId="0" applyFont="1" applyFill="1" applyBorder="1" applyAlignment="1">
      <alignment vertical="center"/>
    </xf>
    <xf numFmtId="0" fontId="0" fillId="2" borderId="8" xfId="0" applyFont="1" applyFill="1" applyBorder="1" applyAlignment="1">
      <alignment vertical="center"/>
    </xf>
    <xf numFmtId="0" fontId="3" fillId="2" borderId="10" xfId="0" quotePrefix="1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3" fontId="0" fillId="6" borderId="7" xfId="0" quotePrefix="1" applyNumberFormat="1" applyFont="1" applyFill="1" applyBorder="1" applyAlignment="1" applyProtection="1">
      <alignment horizontal="left" vertical="center"/>
      <protection locked="0"/>
    </xf>
    <xf numFmtId="3" fontId="0" fillId="6" borderId="8" xfId="0" quotePrefix="1" applyNumberFormat="1" applyFont="1" applyFill="1" applyBorder="1" applyAlignment="1" applyProtection="1">
      <alignment horizontal="left" vertical="center"/>
      <protection locked="0"/>
    </xf>
    <xf numFmtId="0" fontId="2" fillId="2" borderId="9" xfId="0" applyFont="1" applyFill="1" applyBorder="1" applyAlignment="1">
      <alignment horizontal="left" vertical="center"/>
    </xf>
    <xf numFmtId="0" fontId="0" fillId="2" borderId="0" xfId="0" applyFont="1" applyFill="1" applyAlignment="1">
      <alignment horizontal="left" vertical="center"/>
    </xf>
    <xf numFmtId="0" fontId="0" fillId="2" borderId="44" xfId="0" applyFont="1" applyFill="1" applyBorder="1" applyAlignment="1">
      <alignment horizontal="left" vertical="center"/>
    </xf>
    <xf numFmtId="0" fontId="0" fillId="2" borderId="9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vertical="top" wrapText="1"/>
    </xf>
    <xf numFmtId="0" fontId="0" fillId="2" borderId="8" xfId="0" applyFont="1" applyFill="1" applyBorder="1" applyAlignment="1"/>
    <xf numFmtId="0" fontId="2" fillId="2" borderId="95" xfId="0" applyFont="1" applyFill="1" applyBorder="1" applyAlignment="1">
      <alignment horizontal="left" vertical="center"/>
    </xf>
    <xf numFmtId="0" fontId="0" fillId="2" borderId="95" xfId="0" applyFont="1" applyFill="1" applyBorder="1" applyAlignment="1">
      <alignment vertical="center"/>
    </xf>
    <xf numFmtId="0" fontId="0" fillId="2" borderId="96" xfId="0" applyFont="1" applyFill="1" applyBorder="1" applyAlignment="1">
      <alignment vertical="center"/>
    </xf>
    <xf numFmtId="0" fontId="0" fillId="2" borderId="10" xfId="0" quotePrefix="1" applyFont="1" applyFill="1" applyBorder="1" applyAlignment="1">
      <alignment horizontal="left" vertical="center" indent="1"/>
    </xf>
    <xf numFmtId="0" fontId="0" fillId="0" borderId="8" xfId="0" applyFont="1" applyBorder="1" applyAlignment="1">
      <alignment vertical="center"/>
    </xf>
    <xf numFmtId="3" fontId="0" fillId="6" borderId="13" xfId="0" applyNumberFormat="1" applyFont="1" applyFill="1" applyBorder="1" applyAlignment="1" applyProtection="1">
      <alignment horizontal="left" vertical="center"/>
      <protection locked="0"/>
    </xf>
    <xf numFmtId="3" fontId="0" fillId="6" borderId="49" xfId="0" applyNumberFormat="1" applyFont="1" applyFill="1" applyBorder="1" applyAlignment="1" applyProtection="1">
      <alignment horizontal="left" vertical="center"/>
      <protection locked="0"/>
    </xf>
    <xf numFmtId="0" fontId="2" fillId="0" borderId="39" xfId="0" applyFont="1" applyFill="1" applyBorder="1" applyAlignment="1">
      <alignment vertical="top" wrapText="1"/>
    </xf>
    <xf numFmtId="0" fontId="2" fillId="0" borderId="46" xfId="0" applyFont="1" applyFill="1" applyBorder="1" applyAlignment="1">
      <alignment vertical="top" wrapText="1"/>
    </xf>
    <xf numFmtId="0" fontId="2" fillId="0" borderId="29" xfId="0" applyFont="1" applyFill="1" applyBorder="1" applyAlignment="1">
      <alignment vertical="top" wrapText="1"/>
    </xf>
    <xf numFmtId="0" fontId="0" fillId="2" borderId="21" xfId="0" applyFont="1" applyFill="1" applyBorder="1" applyAlignment="1">
      <alignment vertical="top" wrapText="1"/>
    </xf>
    <xf numFmtId="0" fontId="0" fillId="2" borderId="14" xfId="0" applyFont="1" applyFill="1" applyBorder="1" applyAlignment="1">
      <alignment vertical="top" wrapText="1"/>
    </xf>
    <xf numFmtId="0" fontId="2" fillId="2" borderId="46" xfId="0" applyFont="1" applyFill="1" applyBorder="1" applyAlignment="1">
      <alignment vertical="top"/>
    </xf>
    <xf numFmtId="0" fontId="0" fillId="2" borderId="46" xfId="0" applyFill="1" applyBorder="1" applyAlignment="1">
      <alignment vertical="top"/>
    </xf>
    <xf numFmtId="0" fontId="0" fillId="2" borderId="47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44" xfId="0" applyFill="1" applyBorder="1" applyAlignment="1">
      <alignment vertical="top"/>
    </xf>
    <xf numFmtId="0" fontId="0" fillId="2" borderId="12" xfId="0" applyFill="1" applyBorder="1" applyAlignment="1">
      <alignment vertical="top"/>
    </xf>
    <xf numFmtId="0" fontId="0" fillId="2" borderId="22" xfId="0" applyFill="1" applyBorder="1" applyAlignment="1">
      <alignment vertical="top"/>
    </xf>
    <xf numFmtId="0" fontId="2" fillId="2" borderId="24" xfId="0" applyFont="1" applyFill="1" applyBorder="1" applyAlignment="1">
      <alignment vertical="top"/>
    </xf>
    <xf numFmtId="0" fontId="2" fillId="2" borderId="25" xfId="0" applyFont="1" applyFill="1" applyBorder="1" applyAlignment="1">
      <alignment vertical="top"/>
    </xf>
    <xf numFmtId="0" fontId="2" fillId="2" borderId="17" xfId="0" applyFont="1" applyFill="1" applyBorder="1" applyAlignment="1">
      <alignment horizontal="center" vertical="top" wrapText="1"/>
    </xf>
    <xf numFmtId="0" fontId="0" fillId="2" borderId="17" xfId="0" quotePrefix="1" applyFont="1" applyFill="1" applyBorder="1" applyAlignment="1">
      <alignment horizontal="right" vertical="top" wrapText="1"/>
    </xf>
    <xf numFmtId="0" fontId="0" fillId="2" borderId="18" xfId="0" applyFont="1" applyFill="1" applyBorder="1" applyAlignment="1">
      <alignment horizontal="right" vertical="top" wrapText="1"/>
    </xf>
    <xf numFmtId="0" fontId="0" fillId="2" borderId="24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vertical="top"/>
    </xf>
    <xf numFmtId="0" fontId="2" fillId="2" borderId="74" xfId="0" applyFont="1" applyFill="1" applyBorder="1" applyAlignment="1">
      <alignment vertical="top"/>
    </xf>
    <xf numFmtId="0" fontId="0" fillId="2" borderId="46" xfId="0" applyFont="1" applyFill="1" applyBorder="1" applyAlignment="1">
      <alignment vertical="top"/>
    </xf>
    <xf numFmtId="0" fontId="0" fillId="2" borderId="47" xfId="0" applyFont="1" applyFill="1" applyBorder="1" applyAlignment="1">
      <alignment vertical="top"/>
    </xf>
    <xf numFmtId="0" fontId="2" fillId="2" borderId="7" xfId="2" applyFont="1" applyFill="1" applyBorder="1" applyAlignment="1">
      <alignment horizontal="center" vertical="center"/>
    </xf>
    <xf numFmtId="0" fontId="2" fillId="2" borderId="6" xfId="2" applyFont="1" applyFill="1" applyBorder="1" applyAlignment="1">
      <alignment horizontal="center" vertical="center"/>
    </xf>
    <xf numFmtId="0" fontId="2" fillId="2" borderId="8" xfId="2" applyFont="1" applyFill="1" applyBorder="1" applyAlignment="1">
      <alignment horizontal="center" vertical="center"/>
    </xf>
    <xf numFmtId="0" fontId="1" fillId="2" borderId="7" xfId="2" applyFont="1" applyFill="1" applyBorder="1" applyAlignment="1">
      <alignment horizontal="center"/>
    </xf>
    <xf numFmtId="0" fontId="1" fillId="2" borderId="6" xfId="2" applyFont="1" applyFill="1" applyBorder="1" applyAlignment="1">
      <alignment horizontal="center"/>
    </xf>
    <xf numFmtId="0" fontId="1" fillId="2" borderId="8" xfId="2" applyFont="1" applyFill="1" applyBorder="1" applyAlignment="1">
      <alignment horizontal="center"/>
    </xf>
    <xf numFmtId="49" fontId="0" fillId="2" borderId="7" xfId="0" applyNumberFormat="1" applyFont="1" applyFill="1" applyBorder="1" applyAlignment="1">
      <alignment vertical="top" wrapText="1"/>
    </xf>
    <xf numFmtId="49" fontId="0" fillId="2" borderId="6" xfId="0" applyNumberFormat="1" applyFont="1" applyFill="1" applyBorder="1" applyAlignment="1">
      <alignment vertical="top" wrapText="1"/>
    </xf>
    <xf numFmtId="0" fontId="0" fillId="2" borderId="6" xfId="0" applyFill="1" applyBorder="1" applyAlignment="1"/>
    <xf numFmtId="0" fontId="0" fillId="2" borderId="8" xfId="0" applyFill="1" applyBorder="1" applyAlignment="1"/>
    <xf numFmtId="0" fontId="2" fillId="2" borderId="16" xfId="0" applyFont="1" applyFill="1" applyBorder="1" applyAlignment="1">
      <alignment vertical="top" wrapText="1"/>
    </xf>
    <xf numFmtId="0" fontId="0" fillId="0" borderId="17" xfId="0" applyBorder="1" applyAlignment="1"/>
    <xf numFmtId="0" fontId="0" fillId="2" borderId="0" xfId="0" applyFont="1" applyFill="1" applyBorder="1" applyAlignment="1">
      <alignment horizontal="right" vertical="top" wrapText="1"/>
    </xf>
    <xf numFmtId="0" fontId="0" fillId="2" borderId="31" xfId="0" applyFont="1" applyFill="1" applyBorder="1" applyAlignment="1">
      <alignment horizontal="right" vertical="top" wrapText="1"/>
    </xf>
    <xf numFmtId="0" fontId="0" fillId="2" borderId="7" xfId="0" applyNumberFormat="1" applyFont="1" applyFill="1" applyBorder="1" applyAlignment="1">
      <alignment horizontal="left"/>
    </xf>
    <xf numFmtId="0" fontId="0" fillId="2" borderId="8" xfId="0" applyNumberFormat="1" applyFont="1" applyFill="1" applyBorder="1" applyAlignment="1">
      <alignment horizontal="left"/>
    </xf>
    <xf numFmtId="0" fontId="0" fillId="2" borderId="0" xfId="0" quotePrefix="1" applyFont="1" applyFill="1" applyBorder="1" applyAlignment="1">
      <alignment horizontal="right" vertical="top" wrapText="1"/>
    </xf>
    <xf numFmtId="165" fontId="0" fillId="2" borderId="7" xfId="0" applyNumberFormat="1" applyFont="1" applyFill="1" applyBorder="1" applyAlignment="1">
      <alignment horizontal="left"/>
    </xf>
    <xf numFmtId="165" fontId="0" fillId="2" borderId="8" xfId="0" applyNumberFormat="1" applyFont="1" applyFill="1" applyBorder="1" applyAlignment="1">
      <alignment horizontal="left"/>
    </xf>
    <xf numFmtId="0" fontId="0" fillId="2" borderId="17" xfId="0" applyFont="1" applyFill="1" applyBorder="1" applyAlignment="1">
      <alignment horizontal="center" vertical="top" wrapText="1"/>
    </xf>
    <xf numFmtId="49" fontId="0" fillId="2" borderId="7" xfId="0" applyNumberFormat="1" applyFont="1" applyFill="1" applyBorder="1" applyAlignment="1">
      <alignment horizontal="left" vertical="top" wrapText="1"/>
    </xf>
    <xf numFmtId="0" fontId="0" fillId="2" borderId="8" xfId="0" applyNumberFormat="1" applyFont="1" applyFill="1" applyBorder="1" applyAlignment="1">
      <alignment horizontal="left" vertical="top" wrapText="1"/>
    </xf>
    <xf numFmtId="0" fontId="0" fillId="2" borderId="44" xfId="0" applyFont="1" applyFill="1" applyBorder="1" applyAlignment="1">
      <alignment horizontal="center" wrapText="1"/>
    </xf>
    <xf numFmtId="0" fontId="0" fillId="0" borderId="44" xfId="0" applyBorder="1" applyAlignment="1">
      <alignment horizontal="center" wrapText="1"/>
    </xf>
    <xf numFmtId="0" fontId="0" fillId="0" borderId="97" xfId="0" applyBorder="1" applyAlignment="1">
      <alignment horizontal="center" wrapText="1"/>
    </xf>
    <xf numFmtId="49" fontId="0" fillId="2" borderId="7" xfId="0" applyNumberFormat="1" applyFont="1" applyFill="1" applyBorder="1" applyAlignment="1"/>
    <xf numFmtId="0" fontId="0" fillId="0" borderId="8" xfId="0" applyBorder="1" applyAlignment="1"/>
    <xf numFmtId="0" fontId="0" fillId="2" borderId="0" xfId="0" applyFont="1" applyFill="1" applyBorder="1" applyAlignment="1">
      <alignment horizontal="left" vertical="center" wrapText="1"/>
    </xf>
    <xf numFmtId="0" fontId="0" fillId="2" borderId="31" xfId="0" applyFont="1" applyFill="1" applyBorder="1" applyAlignment="1">
      <alignment horizontal="left" vertical="center" wrapText="1"/>
    </xf>
    <xf numFmtId="0" fontId="0" fillId="2" borderId="7" xfId="0" applyNumberFormat="1" applyFont="1" applyFill="1" applyBorder="1" applyAlignment="1"/>
    <xf numFmtId="0" fontId="0" fillId="2" borderId="11" xfId="0" applyNumberFormat="1" applyFont="1" applyFill="1" applyBorder="1" applyAlignment="1">
      <alignment horizontal="center" vertical="top" wrapText="1"/>
    </xf>
    <xf numFmtId="0" fontId="0" fillId="2" borderId="11" xfId="0" applyFont="1" applyFill="1" applyBorder="1" applyAlignment="1"/>
    <xf numFmtId="0" fontId="0" fillId="2" borderId="8" xfId="0" applyNumberFormat="1" applyFont="1" applyFill="1" applyBorder="1" applyAlignment="1">
      <alignment horizontal="center" vertical="top" wrapText="1"/>
    </xf>
    <xf numFmtId="0" fontId="0" fillId="2" borderId="7" xfId="0" applyFont="1" applyFill="1" applyBorder="1" applyAlignment="1"/>
    <xf numFmtId="165" fontId="0" fillId="2" borderId="11" xfId="0" applyNumberFormat="1" applyFont="1" applyFill="1" applyBorder="1" applyAlignment="1">
      <alignment horizontal="center" vertical="top" wrapText="1"/>
    </xf>
    <xf numFmtId="165" fontId="0" fillId="2" borderId="11" xfId="0" applyNumberFormat="1" applyFont="1" applyFill="1" applyBorder="1" applyAlignment="1"/>
    <xf numFmtId="0" fontId="0" fillId="2" borderId="7" xfId="0" applyFont="1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0" fillId="2" borderId="27" xfId="0" applyFont="1" applyFill="1" applyBorder="1" applyAlignment="1">
      <alignment horizontal="center" wrapText="1"/>
    </xf>
    <xf numFmtId="0" fontId="0" fillId="2" borderId="36" xfId="0" applyFill="1" applyBorder="1" applyAlignment="1">
      <alignment horizontal="center" wrapText="1"/>
    </xf>
    <xf numFmtId="0" fontId="0" fillId="2" borderId="53" xfId="0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vertical="top" wrapText="1"/>
    </xf>
    <xf numFmtId="0" fontId="0" fillId="2" borderId="46" xfId="0" applyFill="1" applyBorder="1" applyAlignment="1">
      <alignment horizontal="center" vertical="top" wrapText="1"/>
    </xf>
    <xf numFmtId="0" fontId="0" fillId="2" borderId="29" xfId="0" applyFill="1" applyBorder="1" applyAlignment="1">
      <alignment horizontal="center" vertical="top" wrapText="1"/>
    </xf>
    <xf numFmtId="0" fontId="0" fillId="2" borderId="38" xfId="0" applyFill="1" applyBorder="1" applyAlignment="1">
      <alignment horizontal="center" vertical="top" wrapText="1"/>
    </xf>
    <xf numFmtId="0" fontId="0" fillId="2" borderId="24" xfId="0" applyFill="1" applyBorder="1" applyAlignment="1">
      <alignment horizontal="center" vertical="top" wrapText="1"/>
    </xf>
    <xf numFmtId="0" fontId="0" fillId="2" borderId="52" xfId="0" applyFill="1" applyBorder="1" applyAlignment="1">
      <alignment horizontal="center" vertical="top" wrapText="1"/>
    </xf>
    <xf numFmtId="0" fontId="0" fillId="2" borderId="27" xfId="0" applyFill="1" applyBorder="1" applyAlignment="1">
      <alignment horizontal="center" wrapText="1"/>
    </xf>
    <xf numFmtId="0" fontId="0" fillId="0" borderId="53" xfId="0" applyBorder="1" applyAlignment="1">
      <alignment horizontal="center" wrapText="1"/>
    </xf>
    <xf numFmtId="0" fontId="10" fillId="2" borderId="39" xfId="0" applyFont="1" applyFill="1" applyBorder="1" applyAlignment="1" applyProtection="1">
      <alignment vertical="top" wrapText="1"/>
      <protection locked="0"/>
    </xf>
    <xf numFmtId="0" fontId="0" fillId="0" borderId="46" xfId="0" applyBorder="1" applyAlignment="1" applyProtection="1">
      <alignment vertical="top" wrapText="1"/>
      <protection locked="0"/>
    </xf>
    <xf numFmtId="0" fontId="0" fillId="0" borderId="47" xfId="0" applyBorder="1" applyAlignment="1" applyProtection="1">
      <alignment vertical="top" wrapText="1"/>
      <protection locked="0"/>
    </xf>
    <xf numFmtId="0" fontId="10" fillId="2" borderId="10" xfId="0" applyFont="1" applyFill="1" applyBorder="1" applyAlignment="1" applyProtection="1">
      <alignment vertical="top" wrapText="1"/>
      <protection locked="0"/>
    </xf>
    <xf numFmtId="0" fontId="0" fillId="0" borderId="6" xfId="0" applyBorder="1" applyAlignment="1" applyProtection="1">
      <alignment vertical="top" wrapText="1"/>
      <protection locked="0"/>
    </xf>
    <xf numFmtId="0" fontId="0" fillId="0" borderId="74" xfId="0" applyBorder="1" applyAlignment="1" applyProtection="1">
      <alignment vertical="top" wrapText="1"/>
      <protection locked="0"/>
    </xf>
    <xf numFmtId="20" fontId="10" fillId="2" borderId="21" xfId="0" applyNumberFormat="1" applyFont="1" applyFill="1" applyBorder="1" applyAlignment="1" applyProtection="1">
      <alignment vertical="top" wrapText="1"/>
      <protection locked="0"/>
    </xf>
    <xf numFmtId="20" fontId="0" fillId="0" borderId="12" xfId="0" applyNumberFormat="1" applyBorder="1" applyAlignment="1" applyProtection="1">
      <alignment vertical="top" wrapText="1"/>
      <protection locked="0"/>
    </xf>
    <xf numFmtId="20" fontId="0" fillId="0" borderId="22" xfId="0" applyNumberFormat="1" applyBorder="1" applyAlignment="1" applyProtection="1">
      <alignment vertical="top" wrapText="1"/>
      <protection locked="0"/>
    </xf>
    <xf numFmtId="0" fontId="1" fillId="2" borderId="0" xfId="0" applyFont="1" applyFill="1" applyAlignment="1">
      <alignment horizontal="left" indent="1"/>
    </xf>
  </cellXfs>
  <cellStyles count="368">
    <cellStyle name="Comma 2" xfId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Followed Hyperlink" xfId="240" builtinId="9" hidden="1"/>
    <cellStyle name="Followed Hyperlink" xfId="241" builtinId="9" hidden="1"/>
    <cellStyle name="Followed Hyperlink" xfId="242" builtinId="9" hidden="1"/>
    <cellStyle name="Followed Hyperlink" xfId="243" builtinId="9" hidden="1"/>
    <cellStyle name="Followed Hyperlink" xfId="244" builtinId="9" hidden="1"/>
    <cellStyle name="Followed Hyperlink" xfId="245" builtinId="9" hidden="1"/>
    <cellStyle name="Followed Hyperlink" xfId="246" builtinId="9" hidden="1"/>
    <cellStyle name="Followed Hyperlink" xfId="247" builtinId="9" hidden="1"/>
    <cellStyle name="Followed Hyperlink" xfId="248" builtinId="9" hidden="1"/>
    <cellStyle name="Followed Hyperlink" xfId="249" builtinId="9" hidden="1"/>
    <cellStyle name="Followed Hyperlink" xfId="250" builtinId="9" hidden="1"/>
    <cellStyle name="Followed Hyperlink" xfId="251" builtinId="9" hidden="1"/>
    <cellStyle name="Followed Hyperlink" xfId="252" builtinId="9" hidden="1"/>
    <cellStyle name="Followed Hyperlink" xfId="253" builtinId="9" hidden="1"/>
    <cellStyle name="Followed Hyperlink" xfId="254" builtinId="9" hidden="1"/>
    <cellStyle name="Followed Hyperlink" xfId="255" builtinId="9" hidden="1"/>
    <cellStyle name="Followed Hyperlink" xfId="256" builtinId="9" hidden="1"/>
    <cellStyle name="Followed Hyperlink" xfId="257" builtinId="9" hidden="1"/>
    <cellStyle name="Followed Hyperlink" xfId="258" builtinId="9" hidden="1"/>
    <cellStyle name="Followed Hyperlink" xfId="259" builtinId="9" hidden="1"/>
    <cellStyle name="Followed Hyperlink" xfId="260" builtinId="9" hidden="1"/>
    <cellStyle name="Followed Hyperlink" xfId="261" builtinId="9" hidden="1"/>
    <cellStyle name="Followed Hyperlink" xfId="262" builtinId="9" hidden="1"/>
    <cellStyle name="Followed Hyperlink" xfId="263" builtinId="9" hidden="1"/>
    <cellStyle name="Followed Hyperlink" xfId="264" builtinId="9" hidden="1"/>
    <cellStyle name="Followed Hyperlink" xfId="265" builtinId="9" hidden="1"/>
    <cellStyle name="Followed Hyperlink" xfId="266" builtinId="9" hidden="1"/>
    <cellStyle name="Followed Hyperlink" xfId="267" builtinId="9" hidden="1"/>
    <cellStyle name="Followed Hyperlink" xfId="268" builtinId="9" hidden="1"/>
    <cellStyle name="Followed Hyperlink" xfId="269" builtinId="9" hidden="1"/>
    <cellStyle name="Followed Hyperlink" xfId="270" builtinId="9" hidden="1"/>
    <cellStyle name="Followed Hyperlink" xfId="271" builtinId="9" hidden="1"/>
    <cellStyle name="Followed Hyperlink" xfId="272" builtinId="9" hidden="1"/>
    <cellStyle name="Followed Hyperlink" xfId="273" builtinId="9" hidden="1"/>
    <cellStyle name="Followed Hyperlink" xfId="274" builtinId="9" hidden="1"/>
    <cellStyle name="Followed Hyperlink" xfId="275" builtinId="9" hidden="1"/>
    <cellStyle name="Followed Hyperlink" xfId="276" builtinId="9" hidden="1"/>
    <cellStyle name="Followed Hyperlink" xfId="277" builtinId="9" hidden="1"/>
    <cellStyle name="Followed Hyperlink" xfId="278" builtinId="9" hidden="1"/>
    <cellStyle name="Followed Hyperlink" xfId="279" builtinId="9" hidden="1"/>
    <cellStyle name="Followed Hyperlink" xfId="280" builtinId="9" hidden="1"/>
    <cellStyle name="Followed Hyperlink" xfId="281" builtinId="9" hidden="1"/>
    <cellStyle name="Followed Hyperlink" xfId="282" builtinId="9" hidden="1"/>
    <cellStyle name="Followed Hyperlink" xfId="283" builtinId="9" hidden="1"/>
    <cellStyle name="Followed Hyperlink" xfId="284" builtinId="9" hidden="1"/>
    <cellStyle name="Followed Hyperlink" xfId="285" builtinId="9" hidden="1"/>
    <cellStyle name="Followed Hyperlink" xfId="286" builtinId="9" hidden="1"/>
    <cellStyle name="Followed Hyperlink" xfId="287" builtinId="9" hidden="1"/>
    <cellStyle name="Followed Hyperlink" xfId="288" builtinId="9" hidden="1"/>
    <cellStyle name="Followed Hyperlink" xfId="289" builtinId="9" hidden="1"/>
    <cellStyle name="Followed Hyperlink" xfId="290" builtinId="9" hidden="1"/>
    <cellStyle name="Followed Hyperlink" xfId="291" builtinId="9" hidden="1"/>
    <cellStyle name="Followed Hyperlink" xfId="292" builtinId="9" hidden="1"/>
    <cellStyle name="Followed Hyperlink" xfId="293" builtinId="9" hidden="1"/>
    <cellStyle name="Followed Hyperlink" xfId="294" builtinId="9" hidden="1"/>
    <cellStyle name="Followed Hyperlink" xfId="295" builtinId="9" hidden="1"/>
    <cellStyle name="Followed Hyperlink" xfId="296" builtinId="9" hidden="1"/>
    <cellStyle name="Followed Hyperlink" xfId="297" builtinId="9" hidden="1"/>
    <cellStyle name="Followed Hyperlink" xfId="298" builtinId="9" hidden="1"/>
    <cellStyle name="Followed Hyperlink" xfId="299" builtinId="9" hidden="1"/>
    <cellStyle name="Followed Hyperlink" xfId="300" builtinId="9" hidden="1"/>
    <cellStyle name="Followed Hyperlink" xfId="301" builtinId="9" hidden="1"/>
    <cellStyle name="Followed Hyperlink" xfId="302" builtinId="9" hidden="1"/>
    <cellStyle name="Followed Hyperlink" xfId="303" builtinId="9" hidden="1"/>
    <cellStyle name="Followed Hyperlink" xfId="304" builtinId="9" hidden="1"/>
    <cellStyle name="Followed Hyperlink" xfId="305" builtinId="9" hidden="1"/>
    <cellStyle name="Followed Hyperlink" xfId="306" builtinId="9" hidden="1"/>
    <cellStyle name="Followed Hyperlink" xfId="307" builtinId="9" hidden="1"/>
    <cellStyle name="Followed Hyperlink" xfId="308" builtinId="9" hidden="1"/>
    <cellStyle name="Followed Hyperlink" xfId="309" builtinId="9" hidden="1"/>
    <cellStyle name="Followed Hyperlink" xfId="310" builtinId="9" hidden="1"/>
    <cellStyle name="Followed Hyperlink" xfId="311" builtinId="9" hidden="1"/>
    <cellStyle name="Followed Hyperlink" xfId="312" builtinId="9" hidden="1"/>
    <cellStyle name="Followed Hyperlink" xfId="313" builtinId="9" hidden="1"/>
    <cellStyle name="Followed Hyperlink" xfId="314" builtinId="9" hidden="1"/>
    <cellStyle name="Followed Hyperlink" xfId="315" builtinId="9" hidden="1"/>
    <cellStyle name="Followed Hyperlink" xfId="316" builtinId="9" hidden="1"/>
    <cellStyle name="Followed Hyperlink" xfId="317" builtinId="9" hidden="1"/>
    <cellStyle name="Followed Hyperlink" xfId="318" builtinId="9" hidden="1"/>
    <cellStyle name="Followed Hyperlink" xfId="319" builtinId="9" hidden="1"/>
    <cellStyle name="Followed Hyperlink" xfId="320" builtinId="9" hidden="1"/>
    <cellStyle name="Followed Hyperlink" xfId="321" builtinId="9" hidden="1"/>
    <cellStyle name="Followed Hyperlink" xfId="322" builtinId="9" hidden="1"/>
    <cellStyle name="Followed Hyperlink" xfId="323" builtinId="9" hidden="1"/>
    <cellStyle name="Followed Hyperlink" xfId="324" builtinId="9" hidden="1"/>
    <cellStyle name="Followed Hyperlink" xfId="325" builtinId="9" hidden="1"/>
    <cellStyle name="Followed Hyperlink" xfId="326" builtinId="9" hidden="1"/>
    <cellStyle name="Followed Hyperlink" xfId="327" builtinId="9" hidden="1"/>
    <cellStyle name="Followed Hyperlink" xfId="328" builtinId="9" hidden="1"/>
    <cellStyle name="Followed Hyperlink" xfId="329" builtinId="9" hidden="1"/>
    <cellStyle name="Followed Hyperlink" xfId="330" builtinId="9" hidden="1"/>
    <cellStyle name="Followed Hyperlink" xfId="331" builtinId="9" hidden="1"/>
    <cellStyle name="Followed Hyperlink" xfId="332" builtinId="9" hidden="1"/>
    <cellStyle name="Followed Hyperlink" xfId="333" builtinId="9" hidden="1"/>
    <cellStyle name="Followed Hyperlink" xfId="334" builtinId="9" hidden="1"/>
    <cellStyle name="Followed Hyperlink" xfId="335" builtinId="9" hidden="1"/>
    <cellStyle name="Followed Hyperlink" xfId="336" builtinId="9" hidden="1"/>
    <cellStyle name="Followed Hyperlink" xfId="337" builtinId="9" hidden="1"/>
    <cellStyle name="Followed Hyperlink" xfId="338" builtinId="9" hidden="1"/>
    <cellStyle name="Followed Hyperlink" xfId="339" builtinId="9" hidden="1"/>
    <cellStyle name="Followed Hyperlink" xfId="340" builtinId="9" hidden="1"/>
    <cellStyle name="Followed Hyperlink" xfId="341" builtinId="9" hidden="1"/>
    <cellStyle name="Followed Hyperlink" xfId="342" builtinId="9" hidden="1"/>
    <cellStyle name="Followed Hyperlink" xfId="343" builtinId="9" hidden="1"/>
    <cellStyle name="Followed Hyperlink" xfId="344" builtinId="9" hidden="1"/>
    <cellStyle name="Followed Hyperlink" xfId="345" builtinId="9" hidden="1"/>
    <cellStyle name="Followed Hyperlink" xfId="346" builtinId="9" hidden="1"/>
    <cellStyle name="Followed Hyperlink" xfId="347" builtinId="9" hidden="1"/>
    <cellStyle name="Followed Hyperlink" xfId="348" builtinId="9" hidden="1"/>
    <cellStyle name="Followed Hyperlink" xfId="349" builtinId="9" hidden="1"/>
    <cellStyle name="Followed Hyperlink" xfId="350" builtinId="9" hidden="1"/>
    <cellStyle name="Followed Hyperlink" xfId="351" builtinId="9" hidden="1"/>
    <cellStyle name="Followed Hyperlink" xfId="352" builtinId="9" hidden="1"/>
    <cellStyle name="Followed Hyperlink" xfId="353" builtinId="9" hidden="1"/>
    <cellStyle name="Followed Hyperlink" xfId="354" builtinId="9" hidden="1"/>
    <cellStyle name="Followed Hyperlink" xfId="355" builtinId="9" hidden="1"/>
    <cellStyle name="Followed Hyperlink" xfId="356" builtinId="9" hidden="1"/>
    <cellStyle name="Followed Hyperlink" xfId="357" builtinId="9" hidden="1"/>
    <cellStyle name="Followed Hyperlink" xfId="358" builtinId="9" hidden="1"/>
    <cellStyle name="Followed Hyperlink" xfId="359" builtinId="9" hidden="1"/>
    <cellStyle name="Followed Hyperlink" xfId="360" builtinId="9" hidden="1"/>
    <cellStyle name="Followed Hyperlink" xfId="361" builtinId="9" hidden="1"/>
    <cellStyle name="Followed Hyperlink" xfId="362" builtinId="9" hidden="1"/>
    <cellStyle name="Followed Hyperlink" xfId="363" builtinId="9" hidden="1"/>
    <cellStyle name="Followed Hyperlink" xfId="364" builtinId="9" hidden="1"/>
    <cellStyle name="Followed Hyperlink" xfId="365" builtinId="9" hidden="1"/>
    <cellStyle name="Followed Hyperlink" xfId="366" builtinId="9" hidden="1"/>
    <cellStyle name="Followed Hyperlink" xfId="367" builtinId="9" hidden="1"/>
    <cellStyle name="Good" xfId="196" builtinId="26"/>
    <cellStyle name="Hyperlink" xfId="3" builtinId="8" hidden="1"/>
    <cellStyle name="Hyperlink" xfId="5" builtinId="8" hidden="1"/>
    <cellStyle name="Hyperlink" xfId="7" builtinId="8" hidden="1"/>
    <cellStyle name="Hyperlink" xfId="9" builtinId="8"/>
    <cellStyle name="Normal" xfId="0" builtinId="0"/>
    <cellStyle name="Normal 2" xfId="2"/>
  </cellStyles>
  <dxfs count="46">
    <dxf>
      <font>
        <color theme="0"/>
      </font>
      <fill>
        <patternFill>
          <fgColor auto="1"/>
          <bgColor auto="1"/>
        </patternFill>
      </fill>
    </dxf>
    <dxf>
      <font>
        <color theme="0"/>
      </font>
      <fill>
        <patternFill>
          <fgColor auto="1"/>
          <bgColor auto="1"/>
        </patternFill>
      </fill>
    </dxf>
    <dxf>
      <font>
        <color theme="0"/>
      </font>
      <fill>
        <patternFill>
          <fgColor auto="1"/>
          <bgColor auto="1"/>
        </patternFill>
      </fill>
    </dxf>
    <dxf>
      <font>
        <color theme="0"/>
      </font>
      <fill>
        <patternFill>
          <fgColor auto="1"/>
          <bgColor auto="1"/>
        </patternFill>
      </fill>
    </dxf>
    <dxf>
      <font>
        <color theme="0"/>
      </font>
      <fill>
        <patternFill>
          <fgColor auto="1"/>
          <bgColor auto="1"/>
        </patternFill>
      </fill>
    </dxf>
    <dxf>
      <font>
        <color theme="0"/>
      </font>
      <fill>
        <patternFill>
          <fgColor auto="1"/>
          <bgColor auto="1"/>
        </patternFill>
      </fill>
    </dxf>
    <dxf>
      <font>
        <color theme="0"/>
      </font>
      <fill>
        <patternFill>
          <fgColor auto="1"/>
          <bgColor auto="1"/>
        </patternFill>
      </fill>
    </dxf>
    <dxf>
      <font>
        <color theme="0"/>
      </font>
      <fill>
        <patternFill>
          <fgColor auto="1"/>
          <bgColor auto="1"/>
        </patternFill>
      </fill>
    </dxf>
    <dxf>
      <font>
        <color theme="0"/>
      </font>
      <fill>
        <patternFill>
          <fgColor auto="1"/>
          <bgColor auto="1"/>
        </patternFill>
      </fill>
    </dxf>
    <dxf>
      <font>
        <color theme="0"/>
      </font>
      <fill>
        <patternFill>
          <fgColor auto="1"/>
          <bgColor auto="1"/>
        </patternFill>
      </fill>
    </dxf>
    <dxf>
      <font>
        <color theme="0"/>
      </font>
      <fill>
        <patternFill>
          <fgColor auto="1"/>
          <bgColor auto="1"/>
        </patternFill>
      </fill>
    </dxf>
    <dxf>
      <font>
        <color theme="0"/>
      </font>
      <fill>
        <patternFill>
          <fgColor auto="1"/>
          <bgColor auto="1"/>
        </patternFill>
      </fill>
    </dxf>
    <dxf>
      <font>
        <color theme="0"/>
      </font>
      <fill>
        <patternFill>
          <fgColor auto="1"/>
          <bgColor auto="1"/>
        </patternFill>
      </fill>
    </dxf>
    <dxf>
      <font>
        <color theme="0"/>
      </font>
      <fill>
        <patternFill>
          <fgColor auto="1"/>
          <bgColor auto="1"/>
        </patternFill>
      </fill>
    </dxf>
    <dxf>
      <font>
        <color theme="0"/>
      </font>
      <fill>
        <patternFill>
          <fgColor auto="1"/>
          <bgColor auto="1"/>
        </patternFill>
      </fill>
    </dxf>
    <dxf>
      <font>
        <color theme="0"/>
      </font>
      <fill>
        <patternFill>
          <fgColor auto="1"/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auto="1"/>
          <bgColor auto="1"/>
        </patternFill>
      </fill>
    </dxf>
    <dxf>
      <font>
        <color theme="0"/>
      </font>
      <fill>
        <patternFill>
          <fgColor auto="1"/>
          <bgColor auto="1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55"/>
      </font>
    </dxf>
    <dxf>
      <font>
        <color theme="0"/>
      </font>
      <fill>
        <patternFill>
          <fgColor auto="1"/>
          <bgColor auto="1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55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auto="1"/>
          <bgColor auto="1"/>
        </patternFill>
      </fill>
    </dxf>
    <dxf>
      <font>
        <color theme="0"/>
      </font>
      <fill>
        <patternFill>
          <fgColor auto="1"/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55"/>
      </font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55"/>
      </font>
    </dxf>
    <dxf>
      <font>
        <color theme="0"/>
      </font>
      <fill>
        <patternFill>
          <fgColor auto="1"/>
          <bgColor auto="1"/>
        </patternFill>
      </fill>
    </dxf>
    <dxf>
      <font>
        <color theme="0"/>
      </font>
      <fill>
        <patternFill>
          <fgColor auto="1"/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fgColor auto="1"/>
          <bgColor auto="1"/>
        </patternFill>
      </fill>
    </dxf>
    <dxf>
      <font>
        <color rgb="FF9C6500"/>
      </font>
      <fill>
        <patternFill>
          <fgColor auto="1"/>
          <bgColor auto="1"/>
        </patternFill>
      </fill>
    </dxf>
    <dxf>
      <font>
        <color theme="0"/>
      </font>
      <fill>
        <patternFill>
          <fgColor auto="1"/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200"/>
              <a:t>Gantt Chart: Work Packages </a:t>
            </a:r>
            <a:r>
              <a:rPr lang="en-US" sz="1200">
                <a:solidFill>
                  <a:srgbClr val="0000FF"/>
                </a:solidFill>
              </a:rPr>
              <a:t>(blue)</a:t>
            </a:r>
            <a:r>
              <a:rPr lang="en-US" sz="1200"/>
              <a:t> and Milestones </a:t>
            </a:r>
            <a:r>
              <a:rPr lang="en-US" sz="1200">
                <a:solidFill>
                  <a:srgbClr val="FF0000"/>
                </a:solidFill>
              </a:rPr>
              <a:t>(red)</a:t>
            </a:r>
          </a:p>
        </c:rich>
      </c:tx>
      <c:layout>
        <c:manualLayout>
          <c:xMode val="edge"/>
          <c:yMode val="edge"/>
          <c:x val="0.15431682934322799"/>
          <c:y val="5.058720798248929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8181646302554701E-2"/>
          <c:y val="0.18764152097907999"/>
          <c:w val="0.80051955663744001"/>
          <c:h val="0.78424968272931905"/>
        </c:manualLayout>
      </c:layout>
      <c:barChart>
        <c:barDir val="bar"/>
        <c:grouping val="stacked"/>
        <c:varyColors val="0"/>
        <c:ser>
          <c:idx val="0"/>
          <c:order val="0"/>
          <c:spPr>
            <a:noFill/>
            <a:effectLst/>
          </c:spPr>
          <c:invertIfNegative val="0"/>
          <c:dLbls>
            <c:dLbl>
              <c:idx val="11"/>
              <c:showLegendKey val="0"/>
              <c:showVal val="1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General!$B$23:$B$46</c:f>
              <c:numCache>
                <c:formatCode>@</c:formatCode>
                <c:ptCount val="24"/>
              </c:numCache>
            </c:numRef>
          </c:cat>
          <c:val>
            <c:numRef>
              <c:f>General!$D$23:$D$46</c:f>
              <c:numCache>
                <c:formatCode>m/d/yyyy</c:formatCode>
                <c:ptCount val="24"/>
              </c:numCache>
            </c:numRef>
          </c:val>
        </c:ser>
        <c:ser>
          <c:idx val="1"/>
          <c:order val="1"/>
          <c:spPr>
            <a:solidFill>
              <a:schemeClr val="tx2">
                <a:lumMod val="60000"/>
                <a:lumOff val="40000"/>
              </a:schemeClr>
            </a:solidFill>
            <a:ln>
              <a:solidFill>
                <a:schemeClr val="tx2"/>
              </a:solidFill>
            </a:ln>
            <a:effectLst/>
          </c:spPr>
          <c:invertIfNegative val="0"/>
          <c:cat>
            <c:numRef>
              <c:f>General!$B$23:$B$46</c:f>
              <c:numCache>
                <c:formatCode>@</c:formatCode>
                <c:ptCount val="24"/>
              </c:numCache>
            </c:numRef>
          </c:cat>
          <c:val>
            <c:numRef>
              <c:f>General!$H$23:$H$46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243197440"/>
        <c:axId val="243198976"/>
      </c:barChart>
      <c:barChart>
        <c:barDir val="bar"/>
        <c:grouping val="stacked"/>
        <c:varyColors val="0"/>
        <c:ser>
          <c:idx val="2"/>
          <c:order val="2"/>
          <c:tx>
            <c:v>Milestone</c:v>
          </c:tx>
          <c:spPr>
            <a:noFill/>
            <a:ln>
              <a:noFill/>
            </a:ln>
            <a:effectLst/>
          </c:spPr>
          <c:invertIfNegative val="0"/>
          <c:cat>
            <c:numRef>
              <c:f>General!$B$51:$B$58</c:f>
              <c:numCache>
                <c:formatCode>General</c:formatCode>
                <c:ptCount val="8"/>
              </c:numCache>
            </c:numRef>
          </c:cat>
          <c:val>
            <c:numRef>
              <c:f>General!$D$51:$D$58</c:f>
              <c:numCache>
                <c:formatCode>m/d/yyyy</c:formatCode>
                <c:ptCount val="8"/>
              </c:numCache>
            </c:numRef>
          </c:val>
        </c:ser>
        <c:ser>
          <c:idx val="3"/>
          <c:order val="3"/>
          <c:tx>
            <c:v>Duration</c:v>
          </c:tx>
          <c:spPr>
            <a:noFill/>
            <a:ln w="50800" cap="sq" cmpd="sng">
              <a:solidFill>
                <a:srgbClr val="FF0000"/>
              </a:solidFill>
            </a:ln>
            <a:effectLst/>
          </c:spPr>
          <c:invertIfNegative val="0"/>
          <c:cat>
            <c:numRef>
              <c:f>General!$B$51:$B$58</c:f>
              <c:numCache>
                <c:formatCode>General</c:formatCode>
                <c:ptCount val="8"/>
              </c:numCache>
            </c:numRef>
          </c:cat>
          <c:val>
            <c:numRef>
              <c:f>General!$H$51:$H$58</c:f>
              <c:numCache>
                <c:formatCode>0</c:formatCode>
                <c:ptCount val="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243730688"/>
        <c:axId val="243729152"/>
      </c:barChart>
      <c:catAx>
        <c:axId val="243197440"/>
        <c:scaling>
          <c:orientation val="maxMin"/>
        </c:scaling>
        <c:delete val="0"/>
        <c:axPos val="l"/>
        <c:numFmt formatCode="@" sourceLinked="1"/>
        <c:majorTickMark val="none"/>
        <c:minorTickMark val="none"/>
        <c:tickLblPos val="nextTo"/>
        <c:crossAx val="243198976"/>
        <c:crosses val="autoZero"/>
        <c:auto val="1"/>
        <c:lblAlgn val="ctr"/>
        <c:lblOffset val="100"/>
        <c:noMultiLvlLbl val="0"/>
      </c:catAx>
      <c:valAx>
        <c:axId val="243198976"/>
        <c:scaling>
          <c:orientation val="minMax"/>
          <c:min val="42737"/>
        </c:scaling>
        <c:delete val="0"/>
        <c:axPos val="t"/>
        <c:majorGridlines/>
        <c:numFmt formatCode="mmm\-yyyy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43197440"/>
        <c:crosses val="autoZero"/>
        <c:crossBetween val="between"/>
        <c:majorUnit val="30.45"/>
      </c:valAx>
      <c:valAx>
        <c:axId val="243729152"/>
        <c:scaling>
          <c:orientation val="minMax"/>
        </c:scaling>
        <c:delete val="1"/>
        <c:axPos val="t"/>
        <c:numFmt formatCode="m/d/yyyy" sourceLinked="1"/>
        <c:majorTickMark val="out"/>
        <c:minorTickMark val="none"/>
        <c:tickLblPos val="nextTo"/>
        <c:crossAx val="243730688"/>
        <c:crosses val="autoZero"/>
        <c:crossBetween val="between"/>
      </c:valAx>
      <c:catAx>
        <c:axId val="243730688"/>
        <c:scaling>
          <c:orientation val="maxMin"/>
        </c:scaling>
        <c:delete val="0"/>
        <c:axPos val="r"/>
        <c:numFmt formatCode="General" sourceLinked="1"/>
        <c:majorTickMark val="out"/>
        <c:minorTickMark val="none"/>
        <c:tickLblPos val="nextTo"/>
        <c:crossAx val="243729152"/>
        <c:crosses val="max"/>
        <c:auto val="1"/>
        <c:lblAlgn val="ctr"/>
        <c:lblOffset val="100"/>
        <c:noMultiLvlLbl val="0"/>
      </c:catAx>
      <c:spPr>
        <a:ln>
          <a:solidFill>
            <a:schemeClr val="tx1"/>
          </a:solidFill>
        </a:ln>
      </c:spPr>
    </c:plotArea>
    <c:plotVisOnly val="0"/>
    <c:dispBlanksAs val="gap"/>
    <c:showDLblsOverMax val="0"/>
  </c:chart>
  <c:printSettings>
    <c:headerFooter alignWithMargins="0"/>
    <c:pageMargins b="1" l="0.75" r="0.7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Breakdown of Costs</a:t>
            </a:r>
          </a:p>
        </c:rich>
      </c:tx>
      <c:layout>
        <c:manualLayout>
          <c:xMode val="edge"/>
          <c:yMode val="edge"/>
          <c:x val="0.23845436450809299"/>
          <c:y val="2.389377476040959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1.74218049666869E-2"/>
          <c:y val="9.9687754547922905E-2"/>
          <c:w val="0.68455844942459099"/>
          <c:h val="0.85241952514556396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pattFill prst="ltHorz">
                <a:fgClr>
                  <a:schemeClr val="tx1"/>
                </a:fgClr>
                <a:bgClr>
                  <a:prstClr val="white"/>
                </a:bgClr>
              </a:pattFill>
            </c:spPr>
          </c:dPt>
          <c:dLbls>
            <c:spPr>
              <a:solidFill>
                <a:schemeClr val="bg1"/>
              </a:solidFill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('PSS-A2'!$C$27,'PSS-A2'!$C$40,'PSS-A2'!$C$42:$C$45,'PSS-A2'!$C$47:$C$53,'PSS-A2'!$C$57:$C$59,'PSS-A2'!$C$63:$C$64,'PSS-A2'!$C$66)</c:f>
              <c:strCache>
                <c:ptCount val="19"/>
                <c:pt idx="0">
                  <c:v>Total Direct Labour Hours and Cost  </c:v>
                </c:pt>
                <c:pt idx="1">
                  <c:v>Total Internal Special Facilities Cost</c:v>
                </c:pt>
                <c:pt idx="2">
                  <c:v>Raw materials</c:v>
                </c:pt>
                <c:pt idx="3">
                  <c:v>Mechanical parts</c:v>
                </c:pt>
                <c:pt idx="4">
                  <c:v>Semi-finished products</c:v>
                </c:pt>
                <c:pt idx="5">
                  <c:v>Electrical &amp; electronic components</c:v>
                </c:pt>
                <c:pt idx="6">
                  <c:v>a) procured by company</c:v>
                </c:pt>
                <c:pt idx="7">
                  <c:v>b) procured by third party</c:v>
                </c:pt>
                <c:pt idx="8">
                  <c:v>External Major Products</c:v>
                </c:pt>
                <c:pt idx="9">
                  <c:v>External Services</c:v>
                </c:pt>
                <c:pt idx="10">
                  <c:v>Transport and Insurances</c:v>
                </c:pt>
                <c:pt idx="11">
                  <c:v>Travel and Subsistence</c:v>
                </c:pt>
                <c:pt idx="12">
                  <c:v>Miscellaneous</c:v>
                </c:pt>
                <c:pt idx="13">
                  <c:v>General &amp; Administration Expenses</c:v>
                </c:pt>
                <c:pt idx="14">
                  <c:v>Research &amp; Development Expenses</c:v>
                </c:pt>
                <c:pt idx="15">
                  <c:v>Other</c:v>
                </c:pt>
                <c:pt idx="16">
                  <c:v>COST WITHOUT ADDITIONAL CHARGE</c:v>
                </c:pt>
                <c:pt idx="17">
                  <c:v>FINANCIAL PROVISION FOR ESCALATION</c:v>
                </c:pt>
                <c:pt idx="18">
                  <c:v>TOTAL SUB-CONTRACTOR PRICE</c:v>
                </c:pt>
              </c:strCache>
            </c:strRef>
          </c:cat>
          <c:val>
            <c:numRef>
              <c:f>('PSS-A2'!$K$27,'PSS-A2'!$K$40,'PSS-A2'!$K$42:$K$45,'PSS-A2'!$K$47:$K$53,'PSS-A2'!$K$57:$K$59,'PSS-A2'!$K$63:$K$64,'PSS-A2'!$K$66)</c:f>
              <c:numCache>
                <c:formatCode>#,##0</c:formatCode>
                <c:ptCount val="1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3510660205935796"/>
          <c:y val="1.30224454701783E-2"/>
          <c:w val="0.247770078740157"/>
          <c:h val="0.97076205991492404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000">
          <a:latin typeface="Arial"/>
          <a:cs typeface="Arial"/>
        </a:defRPr>
      </a:pPr>
      <a:endParaRPr lang="en-US"/>
    </a:p>
  </c:txPr>
  <c:printSettings>
    <c:headerFooter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518644661767801E-2"/>
          <c:y val="2.2988512682448701E-2"/>
          <c:w val="0.91644727475824905"/>
          <c:h val="0.73913076270273703"/>
        </c:manualLayout>
      </c:layout>
      <c:scatterChart>
        <c:scatterStyle val="lineMarker"/>
        <c:varyColors val="0"/>
        <c:ser>
          <c:idx val="0"/>
          <c:order val="0"/>
          <c:tx>
            <c:v>Cumulative Expentitures (declared by company)</c:v>
          </c:tx>
          <c:xVal>
            <c:numRef>
              <c:f>'PSS-A15.1'!$D$15:$D$54</c:f>
              <c:numCache>
                <c:formatCode>mmm\-yyyy</c:formatCode>
                <c:ptCount val="4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</c:numCache>
            </c:numRef>
          </c:xVal>
          <c:yVal>
            <c:numRef>
              <c:f>'PSS-A15.1'!$F$15:$F$54</c:f>
              <c:numCache>
                <c:formatCode>#,##0\ ;[Red]\(#,##0\)</c:formatCod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yVal>
          <c:smooth val="0"/>
        </c:ser>
        <c:ser>
          <c:idx val="3"/>
          <c:order val="1"/>
          <c:tx>
            <c:v>Cumulative Expentitures (declared by company, with co-funding)</c:v>
          </c:tx>
          <c:spPr>
            <a:ln>
              <a:prstDash val="sysDash"/>
            </a:ln>
          </c:spPr>
          <c:marker>
            <c:symbol val="diamond"/>
            <c:size val="7"/>
            <c:spPr>
              <a:noFill/>
              <a:ln>
                <a:prstDash val="solid"/>
              </a:ln>
            </c:spPr>
          </c:marker>
          <c:xVal>
            <c:numRef>
              <c:f>'PSS-A15.1'!$D$15:$D$54</c:f>
              <c:numCache>
                <c:formatCode>mmm\-yyyy</c:formatCode>
                <c:ptCount val="4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</c:numCache>
            </c:numRef>
          </c:xVal>
          <c:yVal>
            <c:numRef>
              <c:f>'PSS-A15.1'!$G$15:$G$54</c:f>
              <c:numCache>
                <c:formatCode>#,##0\ ;[Red]\(#,##0\)</c:formatCode>
                <c:ptCount val="4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yVal>
          <c:smooth val="0"/>
        </c:ser>
        <c:ser>
          <c:idx val="2"/>
          <c:order val="2"/>
          <c:tx>
            <c:v>Cumulative Expentitures (PSS-A8 linear distribution)</c:v>
          </c:tx>
          <c:xVal>
            <c:numRef>
              <c:f>'PSS-A15.1'!$D$15:$D$54</c:f>
              <c:numCache>
                <c:formatCode>mmm\-yyyy</c:formatCode>
                <c:ptCount val="4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</c:numCache>
            </c:numRef>
          </c:xVal>
          <c:yVal>
            <c:numRef>
              <c:f>'PSS-A15.1'!$H$15:$H$54</c:f>
              <c:numCache>
                <c:formatCode>#,##0\ ;[Red]\(#,##0\)</c:formatCod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yVal>
          <c:smooth val="0"/>
        </c:ser>
        <c:ser>
          <c:idx val="1"/>
          <c:order val="3"/>
          <c:tx>
            <c:v>Cumulative Payments</c:v>
          </c:tx>
          <c:dPt>
            <c:idx val="9"/>
            <c:bubble3D val="0"/>
          </c:dPt>
          <c:xVal>
            <c:numRef>
              <c:f>'PSS-A15.1'!$D$15:$D$54</c:f>
              <c:numCache>
                <c:formatCode>mmm\-yyyy</c:formatCode>
                <c:ptCount val="4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</c:numCache>
            </c:numRef>
          </c:xVal>
          <c:yVal>
            <c:numRef>
              <c:f>'PSS-A15.1'!$K$15:$K$54</c:f>
              <c:numCache>
                <c:formatCode>#,##0\ ;[Red]\(#,##0\)</c:formatCod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918080"/>
        <c:axId val="47919872"/>
      </c:scatterChart>
      <c:valAx>
        <c:axId val="47918080"/>
        <c:scaling>
          <c:orientation val="minMax"/>
        </c:scaling>
        <c:delete val="0"/>
        <c:axPos val="b"/>
        <c:numFmt formatCode="mmm\-yyyy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47919872"/>
        <c:crosses val="autoZero"/>
        <c:crossBetween val="midCat"/>
        <c:majorUnit val="31"/>
        <c:minorUnit val="10"/>
      </c:valAx>
      <c:valAx>
        <c:axId val="47919872"/>
        <c:scaling>
          <c:orientation val="minMax"/>
          <c:min val="0"/>
        </c:scaling>
        <c:delete val="0"/>
        <c:axPos val="l"/>
        <c:majorGridlines/>
        <c:numFmt formatCode="0&quot; k€&quot;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47918080"/>
        <c:crosses val="autoZero"/>
        <c:crossBetween val="midCat"/>
      </c:valAx>
    </c:plotArea>
    <c:legend>
      <c:legendPos val="t"/>
      <c:layout>
        <c:manualLayout>
          <c:xMode val="edge"/>
          <c:yMode val="edge"/>
          <c:x val="0.45357140963440201"/>
          <c:y val="0.54209447071966399"/>
          <c:w val="0.52343951324266302"/>
          <c:h val="0.21519480351006201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</c:legend>
    <c:plotVisOnly val="1"/>
    <c:dispBlanksAs val="gap"/>
    <c:showDLblsOverMax val="0"/>
  </c:chart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2349501</xdr:colOff>
      <xdr:row>0</xdr:row>
      <xdr:rowOff>34290</xdr:rowOff>
    </xdr:from>
    <xdr:to>
      <xdr:col>3</xdr:col>
      <xdr:colOff>3494531</xdr:colOff>
      <xdr:row>7</xdr:row>
      <xdr:rowOff>56723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2251" y="34290"/>
          <a:ext cx="1145030" cy="110193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chemeClr val="bg2">
                    <a:alpha val="74998"/>
                  </a:schemeClr>
                </a:outerShdw>
              </a:effectLst>
            </a14:hiddenEffects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40</xdr:row>
          <xdr:rowOff>47625</xdr:rowOff>
        </xdr:from>
        <xdr:to>
          <xdr:col>2</xdr:col>
          <xdr:colOff>381000</xdr:colOff>
          <xdr:row>44</xdr:row>
          <xdr:rowOff>0</xdr:rowOff>
        </xdr:to>
        <xdr:sp macro="" textlink="">
          <xdr:nvSpPr>
            <xdr:cNvPr id="23553" name="Object 1" hidden="1">
              <a:extLst>
                <a:ext uri="{63B3BB69-23CF-44E3-9099-C40C66FF867C}">
                  <a14:compatExt spid="_x0000_s235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161291</xdr:colOff>
      <xdr:row>20</xdr:row>
      <xdr:rowOff>84665</xdr:rowOff>
    </xdr:from>
    <xdr:to>
      <xdr:col>15</xdr:col>
      <xdr:colOff>211666</xdr:colOff>
      <xdr:row>59</xdr:row>
      <xdr:rowOff>148166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4</xdr:row>
      <xdr:rowOff>165100</xdr:rowOff>
    </xdr:from>
    <xdr:to>
      <xdr:col>19</xdr:col>
      <xdr:colOff>114300</xdr:colOff>
      <xdr:row>36</xdr:row>
      <xdr:rowOff>165100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25400</xdr:colOff>
      <xdr:row>9</xdr:row>
      <xdr:rowOff>88901</xdr:rowOff>
    </xdr:from>
    <xdr:to>
      <xdr:col>12</xdr:col>
      <xdr:colOff>0</xdr:colOff>
      <xdr:row>10</xdr:row>
      <xdr:rowOff>12700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hyperlink" Target="https://artes.esa.int/documents" TargetMode="External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8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5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6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7.v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rgb="FF89C606"/>
  </sheetPr>
  <dimension ref="B2:E61"/>
  <sheetViews>
    <sheetView tabSelected="1" zoomScale="125" zoomScaleNormal="125" zoomScalePageLayoutView="125" workbookViewId="0">
      <selection activeCell="B3" sqref="B3"/>
    </sheetView>
  </sheetViews>
  <sheetFormatPr defaultColWidth="10.85546875" defaultRowHeight="12.75" x14ac:dyDescent="0.2"/>
  <cols>
    <col min="1" max="1" width="2.140625" style="268" customWidth="1"/>
    <col min="2" max="2" width="5.140625" style="268" customWidth="1"/>
    <col min="3" max="3" width="12" style="268" customWidth="1"/>
    <col min="4" max="4" width="93.7109375" style="268" customWidth="1"/>
    <col min="5" max="5" width="12.7109375" style="268" customWidth="1"/>
    <col min="6" max="6" width="5.28515625" style="268" customWidth="1"/>
    <col min="7" max="7" width="11.28515625" style="268" customWidth="1"/>
    <col min="8" max="8" width="7.7109375" style="268" customWidth="1"/>
    <col min="9" max="9" width="10.85546875" style="268" customWidth="1"/>
    <col min="10" max="16384" width="10.85546875" style="268"/>
  </cols>
  <sheetData>
    <row r="2" spans="2:5" ht="15.75" x14ac:dyDescent="0.25">
      <c r="B2" s="267" t="s">
        <v>405</v>
      </c>
    </row>
    <row r="3" spans="2:5" x14ac:dyDescent="0.2">
      <c r="B3" s="765" t="s">
        <v>409</v>
      </c>
      <c r="E3" s="277"/>
    </row>
    <row r="4" spans="2:5" x14ac:dyDescent="0.2">
      <c r="B4" s="497" t="s">
        <v>365</v>
      </c>
    </row>
    <row r="5" spans="2:5" x14ac:dyDescent="0.2">
      <c r="B5" s="497" t="s">
        <v>344</v>
      </c>
    </row>
    <row r="6" spans="2:5" x14ac:dyDescent="0.2">
      <c r="B6" s="498" t="s">
        <v>408</v>
      </c>
    </row>
    <row r="7" spans="2:5" x14ac:dyDescent="0.2">
      <c r="B7" s="270"/>
    </row>
    <row r="8" spans="2:5" x14ac:dyDescent="0.2">
      <c r="B8" s="271" t="s">
        <v>367</v>
      </c>
    </row>
    <row r="9" spans="2:5" x14ac:dyDescent="0.2">
      <c r="B9" s="499" t="s">
        <v>406</v>
      </c>
    </row>
    <row r="10" spans="2:5" x14ac:dyDescent="0.2">
      <c r="B10" s="499" t="s">
        <v>392</v>
      </c>
    </row>
    <row r="12" spans="2:5" x14ac:dyDescent="0.2">
      <c r="B12" s="271" t="s">
        <v>368</v>
      </c>
    </row>
    <row r="13" spans="2:5" x14ac:dyDescent="0.2">
      <c r="B13" s="497" t="s">
        <v>396</v>
      </c>
    </row>
    <row r="14" spans="2:5" x14ac:dyDescent="0.2">
      <c r="B14" s="497" t="s">
        <v>397</v>
      </c>
    </row>
    <row r="15" spans="2:5" x14ac:dyDescent="0.2">
      <c r="B15" s="597" t="s">
        <v>394</v>
      </c>
    </row>
    <row r="16" spans="2:5" x14ac:dyDescent="0.2">
      <c r="B16" s="597" t="s">
        <v>395</v>
      </c>
    </row>
    <row r="17" spans="2:4" x14ac:dyDescent="0.2">
      <c r="B17" s="497" t="s">
        <v>390</v>
      </c>
      <c r="C17" s="269"/>
    </row>
    <row r="18" spans="2:4" x14ac:dyDescent="0.2">
      <c r="B18" s="497" t="s">
        <v>391</v>
      </c>
      <c r="C18" s="269"/>
    </row>
    <row r="19" spans="2:4" x14ac:dyDescent="0.2">
      <c r="B19" s="497" t="s">
        <v>403</v>
      </c>
      <c r="C19" s="269"/>
    </row>
    <row r="20" spans="2:4" x14ac:dyDescent="0.2">
      <c r="B20" s="497" t="s">
        <v>404</v>
      </c>
      <c r="C20" s="269"/>
    </row>
    <row r="21" spans="2:4" x14ac:dyDescent="0.2">
      <c r="B21" s="497"/>
    </row>
    <row r="22" spans="2:4" x14ac:dyDescent="0.2">
      <c r="B22" s="271" t="s">
        <v>369</v>
      </c>
      <c r="C22" s="269"/>
    </row>
    <row r="23" spans="2:4" x14ac:dyDescent="0.2">
      <c r="B23" s="499" t="s">
        <v>393</v>
      </c>
    </row>
    <row r="24" spans="2:4" x14ac:dyDescent="0.2">
      <c r="B24" s="499" t="s">
        <v>370</v>
      </c>
    </row>
    <row r="25" spans="2:4" x14ac:dyDescent="0.2">
      <c r="B25" s="499" t="s">
        <v>371</v>
      </c>
    </row>
    <row r="26" spans="2:4" x14ac:dyDescent="0.2">
      <c r="B26" s="500" t="s">
        <v>319</v>
      </c>
      <c r="C26" s="425"/>
      <c r="D26" s="425"/>
    </row>
    <row r="27" spans="2:4" x14ac:dyDescent="0.2">
      <c r="B27" s="497" t="s">
        <v>364</v>
      </c>
      <c r="C27" s="87"/>
    </row>
    <row r="28" spans="2:4" x14ac:dyDescent="0.2">
      <c r="B28" s="497" t="s">
        <v>398</v>
      </c>
      <c r="C28" s="87"/>
    </row>
    <row r="29" spans="2:4" x14ac:dyDescent="0.2">
      <c r="B29" s="499" t="s">
        <v>366</v>
      </c>
    </row>
    <row r="30" spans="2:4" ht="25.5" x14ac:dyDescent="0.2">
      <c r="B30" s="496" t="s">
        <v>331</v>
      </c>
      <c r="C30" s="296" t="s">
        <v>352</v>
      </c>
      <c r="D30" s="278" t="s">
        <v>341</v>
      </c>
    </row>
    <row r="31" spans="2:4" x14ac:dyDescent="0.2">
      <c r="B31" s="496" t="s">
        <v>332</v>
      </c>
      <c r="C31" s="296" t="s">
        <v>342</v>
      </c>
      <c r="D31" s="278" t="s">
        <v>399</v>
      </c>
    </row>
    <row r="32" spans="2:4" x14ac:dyDescent="0.2">
      <c r="B32" s="496" t="s">
        <v>333</v>
      </c>
      <c r="C32" s="296" t="s">
        <v>343</v>
      </c>
      <c r="D32" s="278" t="s">
        <v>400</v>
      </c>
    </row>
    <row r="33" spans="2:4" x14ac:dyDescent="0.2">
      <c r="B33" s="496" t="s">
        <v>334</v>
      </c>
      <c r="C33" s="296" t="s">
        <v>345</v>
      </c>
      <c r="D33" s="278" t="s">
        <v>401</v>
      </c>
    </row>
    <row r="34" spans="2:4" x14ac:dyDescent="0.2">
      <c r="B34" s="496" t="s">
        <v>335</v>
      </c>
      <c r="C34" s="296" t="s">
        <v>346</v>
      </c>
      <c r="D34" s="278" t="s">
        <v>402</v>
      </c>
    </row>
    <row r="35" spans="2:4" ht="25.5" x14ac:dyDescent="0.2">
      <c r="B35" s="496" t="s">
        <v>336</v>
      </c>
      <c r="C35" s="296" t="s">
        <v>347</v>
      </c>
      <c r="D35" s="278" t="s">
        <v>389</v>
      </c>
    </row>
    <row r="36" spans="2:4" ht="25.5" x14ac:dyDescent="0.2">
      <c r="B36" s="496" t="s">
        <v>337</v>
      </c>
      <c r="C36" s="296" t="s">
        <v>348</v>
      </c>
      <c r="D36" s="278" t="s">
        <v>349</v>
      </c>
    </row>
    <row r="37" spans="2:4" ht="25.5" x14ac:dyDescent="0.2">
      <c r="B37" s="496" t="s">
        <v>338</v>
      </c>
      <c r="C37" s="296" t="s">
        <v>350</v>
      </c>
      <c r="D37" s="278" t="s">
        <v>351</v>
      </c>
    </row>
    <row r="38" spans="2:4" x14ac:dyDescent="0.2">
      <c r="B38" s="496" t="s">
        <v>339</v>
      </c>
      <c r="C38" s="296" t="s">
        <v>343</v>
      </c>
      <c r="D38" s="278" t="s">
        <v>363</v>
      </c>
    </row>
    <row r="39" spans="2:4" ht="25.5" x14ac:dyDescent="0.2">
      <c r="B39" s="496" t="s">
        <v>340</v>
      </c>
      <c r="C39" s="296" t="s">
        <v>350</v>
      </c>
      <c r="D39" s="278" t="s">
        <v>320</v>
      </c>
    </row>
    <row r="40" spans="2:4" x14ac:dyDescent="0.2">
      <c r="B40" s="497" t="s">
        <v>321</v>
      </c>
      <c r="C40" s="269"/>
    </row>
    <row r="41" spans="2:4" x14ac:dyDescent="0.2">
      <c r="B41" s="269"/>
      <c r="C41" s="269"/>
    </row>
    <row r="46" spans="2:4" x14ac:dyDescent="0.2">
      <c r="B46" s="497" t="s">
        <v>407</v>
      </c>
    </row>
    <row r="57" spans="2:3" x14ac:dyDescent="0.2">
      <c r="B57" s="269"/>
      <c r="C57" s="269"/>
    </row>
    <row r="58" spans="2:3" x14ac:dyDescent="0.2">
      <c r="B58" s="269"/>
      <c r="C58" s="269"/>
    </row>
    <row r="61" spans="2:3" x14ac:dyDescent="0.2">
      <c r="B61" s="269"/>
      <c r="C61" s="269"/>
    </row>
  </sheetData>
  <hyperlinks>
    <hyperlink ref="B6" r:id="rId1"/>
  </hyperlinks>
  <pageMargins left="0.75" right="0.75" top="1" bottom="1" header="0.5" footer="0.5"/>
  <pageSetup paperSize="9" orientation="portrait" horizontalDpi="4294967292" verticalDpi="4294967292"/>
  <ignoredErrors>
    <ignoredError sqref="B30:B39" numberStoredAsText="1"/>
  </ignoredErrors>
  <drawing r:id="rId2"/>
  <legacyDrawing r:id="rId3"/>
  <oleObjects>
    <mc:AlternateContent xmlns:mc="http://schemas.openxmlformats.org/markup-compatibility/2006">
      <mc:Choice Requires="x14">
        <oleObject progId="Document" dvAspect="DVASPECT_ICON" shapeId="23553" r:id="rId4">
          <objectPr defaultSize="0" r:id="rId5">
            <anchor moveWithCells="1">
              <from>
                <xdr:col>1</xdr:col>
                <xdr:colOff>190500</xdr:colOff>
                <xdr:row>40</xdr:row>
                <xdr:rowOff>47625</xdr:rowOff>
              </from>
              <to>
                <xdr:col>2</xdr:col>
                <xdr:colOff>381000</xdr:colOff>
                <xdr:row>44</xdr:row>
                <xdr:rowOff>0</xdr:rowOff>
              </to>
            </anchor>
          </objectPr>
        </oleObject>
      </mc:Choice>
      <mc:Fallback>
        <oleObject progId="Document" dvAspect="DVASPECT_ICON" shapeId="23553" r:id="rId4"/>
      </mc:Fallback>
    </mc:AlternateContent>
  </oleObjects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G10"/>
  <sheetViews>
    <sheetView workbookViewId="0">
      <selection activeCell="G2" sqref="G2"/>
    </sheetView>
  </sheetViews>
  <sheetFormatPr defaultColWidth="10.85546875" defaultRowHeight="12.75" x14ac:dyDescent="0.2"/>
  <cols>
    <col min="1" max="1" width="4.28515625" style="1" customWidth="1"/>
    <col min="2" max="2" width="12.85546875" style="1" customWidth="1"/>
    <col min="3" max="3" width="20" style="1" customWidth="1"/>
    <col min="4" max="4" width="12.28515625" style="1" customWidth="1"/>
    <col min="5" max="5" width="9.140625" style="1" customWidth="1"/>
    <col min="6" max="6" width="18.140625" style="1" bestFit="1" customWidth="1"/>
    <col min="7" max="7" width="12" style="1" customWidth="1"/>
    <col min="8" max="16384" width="10.85546875" style="1"/>
  </cols>
  <sheetData>
    <row r="1" spans="2:7" ht="13.5" thickBot="1" x14ac:dyDescent="0.25"/>
    <row r="2" spans="2:7" ht="15.75" x14ac:dyDescent="0.2">
      <c r="B2" s="31" t="s">
        <v>182</v>
      </c>
      <c r="C2" s="38" t="str">
        <f>General!D8&amp;" "&amp;General!D5</f>
        <v xml:space="preserve"> </v>
      </c>
      <c r="D2" s="24" t="s">
        <v>183</v>
      </c>
      <c r="E2" s="39">
        <f>General!D9</f>
        <v>0</v>
      </c>
      <c r="F2" s="32" t="s">
        <v>184</v>
      </c>
      <c r="G2" s="593"/>
    </row>
    <row r="3" spans="2:7" ht="15.75" x14ac:dyDescent="0.2">
      <c r="B3" s="26" t="s">
        <v>177</v>
      </c>
      <c r="C3" s="266" t="e">
        <f>VLOOKUP($G$2,General!$B$23:$E$46,2,FALSE)</f>
        <v>#N/A</v>
      </c>
      <c r="D3" s="23"/>
      <c r="E3" s="35"/>
      <c r="F3" s="591" t="s">
        <v>188</v>
      </c>
      <c r="G3" s="25"/>
    </row>
    <row r="4" spans="2:7" ht="15.75" x14ac:dyDescent="0.2">
      <c r="B4" s="26" t="s">
        <v>178</v>
      </c>
      <c r="C4" s="23">
        <f>General!D3</f>
        <v>0</v>
      </c>
      <c r="D4" s="23"/>
      <c r="E4" s="35"/>
      <c r="F4" s="33" t="s">
        <v>180</v>
      </c>
      <c r="G4" s="592" t="s">
        <v>277</v>
      </c>
    </row>
    <row r="5" spans="2:7" ht="31.5" x14ac:dyDescent="0.2">
      <c r="B5" s="26" t="s">
        <v>179</v>
      </c>
      <c r="C5" s="589" t="s">
        <v>277</v>
      </c>
      <c r="D5" s="23"/>
      <c r="E5" s="35"/>
      <c r="F5" s="33" t="s">
        <v>181</v>
      </c>
      <c r="G5" s="41">
        <f ca="1">TODAY()</f>
        <v>42748</v>
      </c>
    </row>
    <row r="6" spans="2:7" ht="15.95" customHeight="1" x14ac:dyDescent="0.25">
      <c r="B6" s="27" t="s">
        <v>185</v>
      </c>
      <c r="C6" s="589" t="s">
        <v>277</v>
      </c>
      <c r="D6" s="28" t="s">
        <v>187</v>
      </c>
      <c r="E6" s="40" t="e">
        <f>VLOOKUP($G$2,General!$B$23:$E$46,3,FALSE)</f>
        <v>#N/A</v>
      </c>
      <c r="F6" s="36" t="s">
        <v>189</v>
      </c>
      <c r="G6" s="42" t="e">
        <f>HLOOKUP(G2,'PSS-A8 Calculations'!D3:AA7,4,FALSE)</f>
        <v>#N/A</v>
      </c>
    </row>
    <row r="7" spans="2:7" ht="31.5" x14ac:dyDescent="0.25">
      <c r="B7" s="29" t="s">
        <v>186</v>
      </c>
      <c r="C7" s="590" t="s">
        <v>277</v>
      </c>
      <c r="D7" s="30" t="s">
        <v>187</v>
      </c>
      <c r="E7" s="40" t="e">
        <f>VLOOKUP($G$2,General!$B$23:$E$46,4,FALSE)</f>
        <v>#N/A</v>
      </c>
      <c r="F7" s="34" t="s">
        <v>198</v>
      </c>
      <c r="G7" s="485" t="e">
        <f>HLOOKUP(G2,'PSS-A8 Calculations'!D3:AA7,5,FALSE)</f>
        <v>#N/A</v>
      </c>
    </row>
    <row r="8" spans="2:7" ht="66.95" customHeight="1" x14ac:dyDescent="0.2">
      <c r="B8" s="756" t="s">
        <v>190</v>
      </c>
      <c r="C8" s="757"/>
      <c r="D8" s="757"/>
      <c r="E8" s="757"/>
      <c r="F8" s="757"/>
      <c r="G8" s="758"/>
    </row>
    <row r="9" spans="2:7" ht="189" customHeight="1" x14ac:dyDescent="0.2">
      <c r="B9" s="759" t="s">
        <v>191</v>
      </c>
      <c r="C9" s="760"/>
      <c r="D9" s="760"/>
      <c r="E9" s="760"/>
      <c r="F9" s="760"/>
      <c r="G9" s="761"/>
    </row>
    <row r="10" spans="2:7" ht="111.95" customHeight="1" thickBot="1" x14ac:dyDescent="0.25">
      <c r="B10" s="762" t="s">
        <v>192</v>
      </c>
      <c r="C10" s="763"/>
      <c r="D10" s="763"/>
      <c r="E10" s="763"/>
      <c r="F10" s="763"/>
      <c r="G10" s="764"/>
    </row>
  </sheetData>
  <sheetProtection sheet="1" objects="1" scenarios="1"/>
  <mergeCells count="3">
    <mergeCell ref="B8:G8"/>
    <mergeCell ref="B9:G9"/>
    <mergeCell ref="B10:G10"/>
  </mergeCells>
  <phoneticPr fontId="4" type="noConversion"/>
  <pageMargins left="0.75000000000000011" right="0.75000000000000011" top="1" bottom="1" header="0.5" footer="0.5"/>
  <pageSetup paperSize="9" scale="95" orientation="portrait" horizontalDpi="4294967292" verticalDpi="4294967292"/>
  <ignoredErrors>
    <ignoredError sqref="C2" emptyCellReference="1"/>
  </ignoredErrors>
  <legacy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General!$B$23:$B$46</xm:f>
          </x14:formula1>
          <xm:sqref>G2</xm:sqref>
        </x14:dataValidation>
      </x14:dataValidations>
    </ext>
    <ext xmlns:mx="http://schemas.microsoft.com/office/mac/excel/2008/main" uri="{64002731-A6B0-56B0-2670-7721B7C09600}">
      <mx:PLV Mode="0" OnePage="0" WScale="10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9" tint="0.39997558519241921"/>
    <pageSetUpPr fitToPage="1"/>
  </sheetPr>
  <dimension ref="B1:AC58"/>
  <sheetViews>
    <sheetView workbookViewId="0">
      <pane xSplit="3" topLeftCell="D1" activePane="topRight" state="frozenSplit"/>
      <selection activeCell="P3" sqref="P3"/>
      <selection pane="topRight" activeCell="P3" sqref="P3"/>
    </sheetView>
  </sheetViews>
  <sheetFormatPr defaultColWidth="8.85546875" defaultRowHeight="12.75" x14ac:dyDescent="0.2"/>
  <cols>
    <col min="1" max="1" width="2.7109375" style="409" customWidth="1"/>
    <col min="2" max="2" width="6.140625" style="409" bestFit="1" customWidth="1"/>
    <col min="3" max="3" width="7.42578125" style="409" customWidth="1"/>
    <col min="4" max="27" width="7.85546875" style="409" customWidth="1"/>
    <col min="28" max="28" width="7.85546875" style="409" bestFit="1" customWidth="1"/>
    <col min="29" max="29" width="10.42578125" style="409" bestFit="1" customWidth="1"/>
    <col min="30" max="30" width="20.28515625" style="409" customWidth="1"/>
    <col min="31" max="16384" width="8.85546875" style="409"/>
  </cols>
  <sheetData>
    <row r="1" spans="2:29" x14ac:dyDescent="0.2">
      <c r="D1" s="424" t="s">
        <v>326</v>
      </c>
    </row>
    <row r="2" spans="2:29" x14ac:dyDescent="0.2">
      <c r="C2" s="411"/>
      <c r="D2" s="411" t="s">
        <v>323</v>
      </c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491" t="s">
        <v>324</v>
      </c>
      <c r="Q2" s="411"/>
      <c r="R2" s="411"/>
      <c r="S2" s="411"/>
      <c r="T2" s="411"/>
      <c r="U2" s="411"/>
      <c r="V2" s="411"/>
      <c r="W2" s="411"/>
      <c r="X2" s="411"/>
      <c r="Y2" s="411"/>
      <c r="Z2" s="411"/>
      <c r="AA2" s="411"/>
      <c r="AB2" s="411"/>
    </row>
    <row r="3" spans="2:29" x14ac:dyDescent="0.2">
      <c r="C3" s="412" t="s">
        <v>325</v>
      </c>
      <c r="D3" s="410" t="str">
        <f>IF('PSS-A8 Page 1'!E$12="","",'PSS-A8 Page 1'!E$12)</f>
        <v/>
      </c>
      <c r="E3" s="410" t="str">
        <f>IF('PSS-A8 Page 1'!F$12="","",'PSS-A8 Page 1'!F$12)</f>
        <v/>
      </c>
      <c r="F3" s="410" t="str">
        <f>IF('PSS-A8 Page 1'!G$12="","",'PSS-A8 Page 1'!G$12)</f>
        <v/>
      </c>
      <c r="G3" s="410" t="str">
        <f>IF('PSS-A8 Page 1'!H$12="","",'PSS-A8 Page 1'!H$12)</f>
        <v/>
      </c>
      <c r="H3" s="410" t="str">
        <f>IF('PSS-A8 Page 1'!I$12="","",'PSS-A8 Page 1'!I$12)</f>
        <v/>
      </c>
      <c r="I3" s="410" t="str">
        <f>IF('PSS-A8 Page 1'!J$12="","",'PSS-A8 Page 1'!J$12)</f>
        <v/>
      </c>
      <c r="J3" s="410" t="str">
        <f>IF('PSS-A8 Page 1'!K$12="","",'PSS-A8 Page 1'!K$12)</f>
        <v/>
      </c>
      <c r="K3" s="410" t="str">
        <f>IF('PSS-A8 Page 1'!L$12="","",'PSS-A8 Page 1'!L$12)</f>
        <v/>
      </c>
      <c r="L3" s="410" t="str">
        <f>IF('PSS-A8 Page 1'!M$12="","",'PSS-A8 Page 1'!M$12)</f>
        <v/>
      </c>
      <c r="M3" s="410" t="str">
        <f>IF('PSS-A8 Page 1'!N$12="","",'PSS-A8 Page 1'!N$12)</f>
        <v/>
      </c>
      <c r="N3" s="410" t="str">
        <f>IF('PSS-A8 Page 1'!O$12="","",'PSS-A8 Page 1'!O$12)</f>
        <v/>
      </c>
      <c r="O3" s="410" t="str">
        <f>IF('PSS-A8 Page 1'!P$12="","",'PSS-A8 Page 1'!P$12)</f>
        <v/>
      </c>
      <c r="P3" s="492" t="str">
        <f>IF('PSS-A8 Page 2'!E$12="","",'PSS-A8 Page 2'!E$12)</f>
        <v/>
      </c>
      <c r="Q3" s="410" t="str">
        <f>IF('PSS-A8 Page 2'!F$12="","",'PSS-A8 Page 2'!F$12)</f>
        <v/>
      </c>
      <c r="R3" s="410" t="str">
        <f>IF('PSS-A8 Page 2'!G$12="","",'PSS-A8 Page 2'!G$12)</f>
        <v/>
      </c>
      <c r="S3" s="410" t="str">
        <f>IF('PSS-A8 Page 2'!H$12="","",'PSS-A8 Page 2'!H$12)</f>
        <v/>
      </c>
      <c r="T3" s="410" t="str">
        <f>IF('PSS-A8 Page 2'!I$12="","",'PSS-A8 Page 2'!I$12)</f>
        <v/>
      </c>
      <c r="U3" s="410" t="str">
        <f>IF('PSS-A8 Page 2'!J$12="","",'PSS-A8 Page 2'!J$12)</f>
        <v/>
      </c>
      <c r="V3" s="410" t="str">
        <f>IF('PSS-A8 Page 2'!K$12="","",'PSS-A8 Page 2'!K$12)</f>
        <v/>
      </c>
      <c r="W3" s="410" t="str">
        <f>IF('PSS-A8 Page 2'!L$12="","",'PSS-A8 Page 2'!L$12)</f>
        <v/>
      </c>
      <c r="X3" s="410" t="str">
        <f>IF('PSS-A8 Page 2'!M$12="","",'PSS-A8 Page 2'!M$12)</f>
        <v/>
      </c>
      <c r="Y3" s="410" t="str">
        <f>IF('PSS-A8 Page 2'!N$12="","",'PSS-A8 Page 2'!N$12)</f>
        <v/>
      </c>
      <c r="Z3" s="410" t="str">
        <f>IF('PSS-A8 Page 2'!O$12="","",'PSS-A8 Page 2'!O$12)</f>
        <v/>
      </c>
      <c r="AA3" s="410" t="str">
        <f>IF('PSS-A8 Page 2'!P$12="","",'PSS-A8 Page 2'!P$12)</f>
        <v/>
      </c>
      <c r="AB3" s="411" t="s">
        <v>353</v>
      </c>
    </row>
    <row r="4" spans="2:29" x14ac:dyDescent="0.2">
      <c r="C4" s="412" t="s">
        <v>195</v>
      </c>
      <c r="D4" s="413" t="str">
        <f>IF('PSS-A8 Page 1'!E$12="","",VLOOKUP('PSS-A8 Page 1'!E$12,General!$B$23:$E$46,3,FALSE))</f>
        <v/>
      </c>
      <c r="E4" s="413" t="str">
        <f>IF('PSS-A8 Page 1'!F$12="","",VLOOKUP('PSS-A8 Page 1'!F$12,General!$B$23:$E$46,3,FALSE))</f>
        <v/>
      </c>
      <c r="F4" s="413" t="str">
        <f>IF('PSS-A8 Page 1'!G$12="","",VLOOKUP('PSS-A8 Page 1'!G$12,General!$B$23:$E$46,3,FALSE))</f>
        <v/>
      </c>
      <c r="G4" s="413" t="str">
        <f>IF('PSS-A8 Page 1'!H$12="","",VLOOKUP('PSS-A8 Page 1'!H$12,General!$B$23:$E$46,3,FALSE))</f>
        <v/>
      </c>
      <c r="H4" s="413" t="str">
        <f>IF('PSS-A8 Page 1'!I$12="","",VLOOKUP('PSS-A8 Page 1'!I$12,General!$B$23:$E$46,3,FALSE))</f>
        <v/>
      </c>
      <c r="I4" s="413" t="str">
        <f>IF('PSS-A8 Page 1'!J$12="","",VLOOKUP('PSS-A8 Page 1'!J$12,General!$B$23:$E$46,3,FALSE))</f>
        <v/>
      </c>
      <c r="J4" s="413" t="str">
        <f>IF('PSS-A8 Page 1'!K$12="","",VLOOKUP('PSS-A8 Page 1'!K$12,General!$B$23:$E$46,3,FALSE))</f>
        <v/>
      </c>
      <c r="K4" s="413" t="str">
        <f>IF('PSS-A8 Page 1'!L$12="","",VLOOKUP('PSS-A8 Page 1'!L$12,General!$B$23:$E$46,3,FALSE))</f>
        <v/>
      </c>
      <c r="L4" s="413" t="str">
        <f>IF('PSS-A8 Page 1'!M$12="","",VLOOKUP('PSS-A8 Page 1'!M$12,General!$B$23:$E$46,3,FALSE))</f>
        <v/>
      </c>
      <c r="M4" s="413" t="str">
        <f>IF('PSS-A8 Page 1'!N$12="","",VLOOKUP('PSS-A8 Page 1'!N$12,General!$B$23:$E$46,3,FALSE))</f>
        <v/>
      </c>
      <c r="N4" s="413" t="str">
        <f>IF('PSS-A8 Page 1'!O$12="","",VLOOKUP('PSS-A8 Page 1'!O$12,General!$B$23:$E$46,3,FALSE))</f>
        <v/>
      </c>
      <c r="O4" s="413" t="str">
        <f>IF('PSS-A8 Page 1'!P$12="","",VLOOKUP('PSS-A8 Page 1'!P$12,General!$B$23:$E$46,3,FALSE))</f>
        <v/>
      </c>
      <c r="P4" s="493" t="str">
        <f>IF('PSS-A8 Page 2'!E$12="","",VLOOKUP('PSS-A8 Page 2'!E$12,General!$B$23:$E$46,3,FALSE))</f>
        <v/>
      </c>
      <c r="Q4" s="413" t="str">
        <f>IF('PSS-A8 Page 2'!F$12="","",VLOOKUP('PSS-A8 Page 2'!F$12,General!$B$23:$E$46,3,FALSE))</f>
        <v/>
      </c>
      <c r="R4" s="413" t="str">
        <f>IF('PSS-A8 Page 2'!G$12="","",VLOOKUP('PSS-A8 Page 2'!G$12,General!$B$23:$E$46,3,FALSE))</f>
        <v/>
      </c>
      <c r="S4" s="413" t="str">
        <f>IF('PSS-A8 Page 2'!H$12="","",VLOOKUP('PSS-A8 Page 2'!H$12,General!$B$23:$E$46,3,FALSE))</f>
        <v/>
      </c>
      <c r="T4" s="413" t="str">
        <f>IF('PSS-A8 Page 2'!I$12="","",VLOOKUP('PSS-A8 Page 2'!I$12,General!$B$23:$E$46,3,FALSE))</f>
        <v/>
      </c>
      <c r="U4" s="413" t="str">
        <f>IF('PSS-A8 Page 2'!J$12="","",VLOOKUP('PSS-A8 Page 2'!J$12,General!$B$23:$E$46,3,FALSE))</f>
        <v/>
      </c>
      <c r="V4" s="413" t="str">
        <f>IF('PSS-A8 Page 2'!K$12="","",VLOOKUP('PSS-A8 Page 2'!K$12,General!$B$23:$E$46,3,FALSE))</f>
        <v/>
      </c>
      <c r="W4" s="413" t="str">
        <f>IF('PSS-A8 Page 2'!L$12="","",VLOOKUP('PSS-A8 Page 2'!L$12,General!$B$23:$E$46,3,FALSE))</f>
        <v/>
      </c>
      <c r="X4" s="413" t="str">
        <f>IF('PSS-A8 Page 2'!M$12="","",VLOOKUP('PSS-A8 Page 2'!M$12,General!$B$23:$E$46,3,FALSE))</f>
        <v/>
      </c>
      <c r="Y4" s="413" t="str">
        <f>IF('PSS-A8 Page 2'!N$12="","",VLOOKUP('PSS-A8 Page 2'!N$12,General!$B$23:$E$46,3,FALSE))</f>
        <v/>
      </c>
      <c r="Z4" s="413" t="str">
        <f>IF('PSS-A8 Page 2'!O$12="","",VLOOKUP('PSS-A8 Page 2'!O$12,General!$B$23:$E$46,3,FALSE))</f>
        <v/>
      </c>
      <c r="AA4" s="413" t="str">
        <f>IF('PSS-A8 Page 2'!P$12="","",VLOOKUP('PSS-A8 Page 2'!P$12,General!$B$23:$E$46,3,FALSE))</f>
        <v/>
      </c>
      <c r="AB4" s="413">
        <f>MIN(D4:AA4)</f>
        <v>0</v>
      </c>
    </row>
    <row r="5" spans="2:29" x14ac:dyDescent="0.2">
      <c r="C5" s="412" t="s">
        <v>196</v>
      </c>
      <c r="D5" s="413" t="str">
        <f>IF('PSS-A8 Page 1'!E$12="","",VLOOKUP('PSS-A8 Page 1'!E$12,General!$B$23:$E$46,4,FALSE))</f>
        <v/>
      </c>
      <c r="E5" s="413" t="str">
        <f>IF('PSS-A8 Page 1'!F$12="","",VLOOKUP('PSS-A8 Page 1'!F$12,General!$B$23:$E$46,4,FALSE))</f>
        <v/>
      </c>
      <c r="F5" s="413" t="str">
        <f>IF('PSS-A8 Page 1'!G$12="","",VLOOKUP('PSS-A8 Page 1'!G$12,General!$B$23:$E$46,4,FALSE))</f>
        <v/>
      </c>
      <c r="G5" s="413" t="str">
        <f>IF('PSS-A8 Page 1'!H$12="","",VLOOKUP('PSS-A8 Page 1'!H$12,General!$B$23:$E$46,4,FALSE))</f>
        <v/>
      </c>
      <c r="H5" s="413" t="str">
        <f>IF('PSS-A8 Page 1'!I$12="","",VLOOKUP('PSS-A8 Page 1'!I$12,General!$B$23:$E$46,4,FALSE))</f>
        <v/>
      </c>
      <c r="I5" s="413" t="str">
        <f>IF('PSS-A8 Page 1'!J$12="","",VLOOKUP('PSS-A8 Page 1'!J$12,General!$B$23:$E$46,4,FALSE))</f>
        <v/>
      </c>
      <c r="J5" s="413" t="str">
        <f>IF('PSS-A8 Page 1'!K$12="","",VLOOKUP('PSS-A8 Page 1'!K$12,General!$B$23:$E$46,4,FALSE))</f>
        <v/>
      </c>
      <c r="K5" s="413" t="str">
        <f>IF('PSS-A8 Page 1'!L$12="","",VLOOKUP('PSS-A8 Page 1'!L$12,General!$B$23:$E$46,4,FALSE))</f>
        <v/>
      </c>
      <c r="L5" s="413" t="str">
        <f>IF('PSS-A8 Page 1'!M$12="","",VLOOKUP('PSS-A8 Page 1'!M$12,General!$B$23:$E$46,4,FALSE))</f>
        <v/>
      </c>
      <c r="M5" s="413" t="str">
        <f>IF('PSS-A8 Page 1'!N$12="","",VLOOKUP('PSS-A8 Page 1'!N$12,General!$B$23:$E$46,4,FALSE))</f>
        <v/>
      </c>
      <c r="N5" s="413" t="str">
        <f>IF('PSS-A8 Page 1'!O$12="","",VLOOKUP('PSS-A8 Page 1'!O$12,General!$B$23:$E$46,4,FALSE))</f>
        <v/>
      </c>
      <c r="O5" s="413" t="str">
        <f>IF('PSS-A8 Page 1'!P$12="","",VLOOKUP('PSS-A8 Page 1'!P$12,General!$B$23:$E$46,4,FALSE))</f>
        <v/>
      </c>
      <c r="P5" s="493" t="str">
        <f>IF('PSS-A8 Page 2'!E$12="","",VLOOKUP('PSS-A8 Page 2'!E$12,General!$B$23:$E$46,4,FALSE))</f>
        <v/>
      </c>
      <c r="Q5" s="413" t="str">
        <f>IF('PSS-A8 Page 2'!F$12="","",VLOOKUP('PSS-A8 Page 2'!F$12,General!$B$23:$E$46,4,FALSE))</f>
        <v/>
      </c>
      <c r="R5" s="413" t="str">
        <f>IF('PSS-A8 Page 2'!G$12="","",VLOOKUP('PSS-A8 Page 2'!G$12,General!$B$23:$E$46,4,FALSE))</f>
        <v/>
      </c>
      <c r="S5" s="413" t="str">
        <f>IF('PSS-A8 Page 2'!H$12="","",VLOOKUP('PSS-A8 Page 2'!H$12,General!$B$23:$E$46,4,FALSE))</f>
        <v/>
      </c>
      <c r="T5" s="413" t="str">
        <f>IF('PSS-A8 Page 2'!I$12="","",VLOOKUP('PSS-A8 Page 2'!I$12,General!$B$23:$E$46,4,FALSE))</f>
        <v/>
      </c>
      <c r="U5" s="413" t="str">
        <f>IF('PSS-A8 Page 2'!J$12="","",VLOOKUP('PSS-A8 Page 2'!J$12,General!$B$23:$E$46,4,FALSE))</f>
        <v/>
      </c>
      <c r="V5" s="413" t="str">
        <f>IF('PSS-A8 Page 2'!K$12="","",VLOOKUP('PSS-A8 Page 2'!K$12,General!$B$23:$E$46,4,FALSE))</f>
        <v/>
      </c>
      <c r="W5" s="413" t="str">
        <f>IF('PSS-A8 Page 2'!L$12="","",VLOOKUP('PSS-A8 Page 2'!L$12,General!$B$23:$E$46,4,FALSE))</f>
        <v/>
      </c>
      <c r="X5" s="413" t="str">
        <f>IF('PSS-A8 Page 2'!M$12="","",VLOOKUP('PSS-A8 Page 2'!M$12,General!$B$23:$E$46,4,FALSE))</f>
        <v/>
      </c>
      <c r="Y5" s="413" t="str">
        <f>IF('PSS-A8 Page 2'!N$12="","",VLOOKUP('PSS-A8 Page 2'!N$12,General!$B$23:$E$46,4,FALSE))</f>
        <v/>
      </c>
      <c r="Z5" s="413" t="str">
        <f>IF('PSS-A8 Page 2'!O$12="","",VLOOKUP('PSS-A8 Page 2'!O$12,General!$B$23:$E$46,4,FALSE))</f>
        <v/>
      </c>
      <c r="AA5" s="413" t="str">
        <f>IF('PSS-A8 Page 2'!P$12="","",VLOOKUP('PSS-A8 Page 2'!P$12,General!$B$23:$E$46,4,FALSE))</f>
        <v/>
      </c>
      <c r="AB5" s="413">
        <f>MAX(D5:AA5)</f>
        <v>0</v>
      </c>
    </row>
    <row r="6" spans="2:29" x14ac:dyDescent="0.2">
      <c r="C6" s="412" t="s">
        <v>358</v>
      </c>
      <c r="D6" s="417">
        <f>'PSS-A8 Page 1'!E24</f>
        <v>0</v>
      </c>
      <c r="E6" s="417">
        <f>'PSS-A8 Page 1'!F24</f>
        <v>0</v>
      </c>
      <c r="F6" s="417">
        <f>'PSS-A8 Page 1'!G24</f>
        <v>0</v>
      </c>
      <c r="G6" s="417">
        <f>'PSS-A8 Page 1'!H24</f>
        <v>0</v>
      </c>
      <c r="H6" s="417">
        <f>'PSS-A8 Page 1'!I24</f>
        <v>0</v>
      </c>
      <c r="I6" s="417">
        <f>'PSS-A8 Page 1'!J24</f>
        <v>0</v>
      </c>
      <c r="J6" s="417">
        <f>'PSS-A8 Page 1'!K24</f>
        <v>0</v>
      </c>
      <c r="K6" s="417">
        <f>'PSS-A8 Page 1'!L24</f>
        <v>0</v>
      </c>
      <c r="L6" s="417">
        <f>'PSS-A8 Page 1'!M24</f>
        <v>0</v>
      </c>
      <c r="M6" s="417">
        <f>'PSS-A8 Page 1'!N24</f>
        <v>0</v>
      </c>
      <c r="N6" s="417">
        <f>'PSS-A8 Page 1'!O24</f>
        <v>0</v>
      </c>
      <c r="O6" s="417">
        <f>'PSS-A8 Page 1'!P24</f>
        <v>0</v>
      </c>
      <c r="P6" s="494">
        <f>'PSS-A8 Page 2'!E24</f>
        <v>0</v>
      </c>
      <c r="Q6" s="417">
        <f>'PSS-A8 Page 2'!F24</f>
        <v>0</v>
      </c>
      <c r="R6" s="417">
        <f>'PSS-A8 Page 2'!G24</f>
        <v>0</v>
      </c>
      <c r="S6" s="417">
        <f>'PSS-A8 Page 2'!H24</f>
        <v>0</v>
      </c>
      <c r="T6" s="417">
        <f>'PSS-A8 Page 2'!I24</f>
        <v>0</v>
      </c>
      <c r="U6" s="417">
        <f>'PSS-A8 Page 2'!J24</f>
        <v>0</v>
      </c>
      <c r="V6" s="417">
        <f>'PSS-A8 Page 2'!K24</f>
        <v>0</v>
      </c>
      <c r="W6" s="417">
        <f>'PSS-A8 Page 2'!L24</f>
        <v>0</v>
      </c>
      <c r="X6" s="417">
        <f>'PSS-A8 Page 2'!M24</f>
        <v>0</v>
      </c>
      <c r="Y6" s="417">
        <f>'PSS-A8 Page 2'!N24</f>
        <v>0</v>
      </c>
      <c r="Z6" s="417">
        <f>'PSS-A8 Page 2'!O24</f>
        <v>0</v>
      </c>
      <c r="AA6" s="417">
        <f>'PSS-A8 Page 2'!P24</f>
        <v>0</v>
      </c>
      <c r="AB6" s="417">
        <f>SUM(D6:AA6)</f>
        <v>0</v>
      </c>
    </row>
    <row r="7" spans="2:29" x14ac:dyDescent="0.2">
      <c r="C7" s="412" t="s">
        <v>359</v>
      </c>
      <c r="D7" s="417" t="e">
        <f>'PSS-A8 Page 1'!E55</f>
        <v>#N/A</v>
      </c>
      <c r="E7" s="417" t="e">
        <f>'PSS-A8 Page 1'!F55</f>
        <v>#N/A</v>
      </c>
      <c r="F7" s="417" t="e">
        <f>'PSS-A8 Page 1'!G55</f>
        <v>#N/A</v>
      </c>
      <c r="G7" s="417" t="e">
        <f>'PSS-A8 Page 1'!H55</f>
        <v>#N/A</v>
      </c>
      <c r="H7" s="417" t="e">
        <f>'PSS-A8 Page 1'!I55</f>
        <v>#N/A</v>
      </c>
      <c r="I7" s="417" t="e">
        <f>'PSS-A8 Page 1'!J55</f>
        <v>#N/A</v>
      </c>
      <c r="J7" s="417" t="e">
        <f>'PSS-A8 Page 1'!K55</f>
        <v>#N/A</v>
      </c>
      <c r="K7" s="417" t="e">
        <f>'PSS-A8 Page 1'!L55</f>
        <v>#N/A</v>
      </c>
      <c r="L7" s="417" t="e">
        <f>'PSS-A8 Page 1'!M55</f>
        <v>#N/A</v>
      </c>
      <c r="M7" s="417" t="e">
        <f>'PSS-A8 Page 1'!N55</f>
        <v>#N/A</v>
      </c>
      <c r="N7" s="417" t="e">
        <f>'PSS-A8 Page 1'!O55</f>
        <v>#N/A</v>
      </c>
      <c r="O7" s="417" t="e">
        <f>'PSS-A8 Page 1'!P55</f>
        <v>#N/A</v>
      </c>
      <c r="P7" s="494" t="e">
        <f>'PSS-A8 Page 2'!E55</f>
        <v>#N/A</v>
      </c>
      <c r="Q7" s="417" t="e">
        <f>'PSS-A8 Page 2'!F55</f>
        <v>#N/A</v>
      </c>
      <c r="R7" s="417" t="e">
        <f>'PSS-A8 Page 2'!G55</f>
        <v>#N/A</v>
      </c>
      <c r="S7" s="417" t="e">
        <f>'PSS-A8 Page 2'!H55</f>
        <v>#N/A</v>
      </c>
      <c r="T7" s="417" t="e">
        <f>'PSS-A8 Page 2'!I55</f>
        <v>#N/A</v>
      </c>
      <c r="U7" s="417" t="e">
        <f>'PSS-A8 Page 2'!J55</f>
        <v>#N/A</v>
      </c>
      <c r="V7" s="417" t="e">
        <f>'PSS-A8 Page 2'!K55</f>
        <v>#N/A</v>
      </c>
      <c r="W7" s="417" t="e">
        <f>'PSS-A8 Page 2'!L55</f>
        <v>#N/A</v>
      </c>
      <c r="X7" s="417" t="e">
        <f>'PSS-A8 Page 2'!M55</f>
        <v>#N/A</v>
      </c>
      <c r="Y7" s="417" t="e">
        <f>'PSS-A8 Page 2'!N55</f>
        <v>#N/A</v>
      </c>
      <c r="Z7" s="417" t="e">
        <f>'PSS-A8 Page 2'!O55</f>
        <v>#N/A</v>
      </c>
      <c r="AA7" s="417" t="e">
        <f>'PSS-A8 Page 2'!P55</f>
        <v>#N/A</v>
      </c>
      <c r="AB7" s="417" t="e">
        <f>SUM(D7:AA7)</f>
        <v>#N/A</v>
      </c>
    </row>
    <row r="8" spans="2:29" x14ac:dyDescent="0.2">
      <c r="C8" s="412"/>
      <c r="D8" s="413"/>
      <c r="E8" s="413"/>
      <c r="F8" s="413"/>
      <c r="G8" s="413"/>
      <c r="H8" s="413"/>
      <c r="I8" s="413"/>
      <c r="J8" s="413"/>
      <c r="K8" s="413"/>
      <c r="L8" s="413"/>
      <c r="M8" s="413"/>
      <c r="N8" s="413"/>
      <c r="O8" s="413"/>
      <c r="P8" s="493"/>
      <c r="Q8" s="413"/>
      <c r="R8" s="413"/>
      <c r="S8" s="413"/>
      <c r="T8" s="413"/>
      <c r="U8" s="413"/>
      <c r="V8" s="413"/>
      <c r="W8" s="413"/>
      <c r="X8" s="413"/>
      <c r="Y8" s="413"/>
      <c r="Z8" s="413"/>
      <c r="AA8" s="413"/>
      <c r="AB8" s="413"/>
    </row>
    <row r="9" spans="2:29" ht="25.5" x14ac:dyDescent="0.2">
      <c r="B9" s="414" t="s">
        <v>166</v>
      </c>
      <c r="C9" s="415" t="s">
        <v>171</v>
      </c>
      <c r="D9" s="416" t="e">
        <f>'PSS-A8 Page 1'!E63</f>
        <v>#DIV/0!</v>
      </c>
      <c r="E9" s="416" t="e">
        <f>'PSS-A8 Page 1'!F63</f>
        <v>#DIV/0!</v>
      </c>
      <c r="F9" s="416" t="e">
        <f>'PSS-A8 Page 1'!G63</f>
        <v>#DIV/0!</v>
      </c>
      <c r="G9" s="416" t="e">
        <f>'PSS-A8 Page 1'!H63</f>
        <v>#DIV/0!</v>
      </c>
      <c r="H9" s="416" t="e">
        <f>'PSS-A8 Page 1'!I63</f>
        <v>#DIV/0!</v>
      </c>
      <c r="I9" s="416" t="e">
        <f>'PSS-A8 Page 1'!J63</f>
        <v>#DIV/0!</v>
      </c>
      <c r="J9" s="416" t="e">
        <f>'PSS-A8 Page 1'!K63</f>
        <v>#DIV/0!</v>
      </c>
      <c r="K9" s="416" t="e">
        <f>'PSS-A8 Page 1'!L63</f>
        <v>#DIV/0!</v>
      </c>
      <c r="L9" s="416" t="e">
        <f>'PSS-A8 Page 1'!M63</f>
        <v>#DIV/0!</v>
      </c>
      <c r="M9" s="416" t="e">
        <f>'PSS-A8 Page 1'!N63</f>
        <v>#DIV/0!</v>
      </c>
      <c r="N9" s="416" t="e">
        <f>'PSS-A8 Page 1'!O63</f>
        <v>#DIV/0!</v>
      </c>
      <c r="O9" s="416" t="e">
        <f>'PSS-A8 Page 1'!P63</f>
        <v>#DIV/0!</v>
      </c>
      <c r="P9" s="495" t="e">
        <f>'PSS-A8 Page 2'!E63</f>
        <v>#DIV/0!</v>
      </c>
      <c r="Q9" s="416" t="e">
        <f>'PSS-A8 Page 2'!F63</f>
        <v>#DIV/0!</v>
      </c>
      <c r="R9" s="416" t="e">
        <f>'PSS-A8 Page 2'!G63</f>
        <v>#DIV/0!</v>
      </c>
      <c r="S9" s="416" t="e">
        <f>'PSS-A8 Page 2'!H63</f>
        <v>#DIV/0!</v>
      </c>
      <c r="T9" s="416" t="e">
        <f>'PSS-A8 Page 2'!I63</f>
        <v>#DIV/0!</v>
      </c>
      <c r="U9" s="416" t="e">
        <f>'PSS-A8 Page 2'!J63</f>
        <v>#DIV/0!</v>
      </c>
      <c r="V9" s="416" t="e">
        <f>'PSS-A8 Page 2'!K63</f>
        <v>#DIV/0!</v>
      </c>
      <c r="W9" s="416" t="e">
        <f>'PSS-A8 Page 2'!L63</f>
        <v>#DIV/0!</v>
      </c>
      <c r="X9" s="416" t="e">
        <f>'PSS-A8 Page 2'!M63</f>
        <v>#DIV/0!</v>
      </c>
      <c r="Y9" s="416" t="e">
        <f>'PSS-A8 Page 2'!N63</f>
        <v>#DIV/0!</v>
      </c>
      <c r="Z9" s="416" t="e">
        <f>'PSS-A8 Page 2'!O63</f>
        <v>#DIV/0!</v>
      </c>
      <c r="AA9" s="416" t="e">
        <f>'PSS-A8 Page 2'!P63</f>
        <v>#DIV/0!</v>
      </c>
      <c r="AB9" s="416" t="e">
        <f>SUM(D9:AA9)</f>
        <v>#DIV/0!</v>
      </c>
      <c r="AC9" s="416" t="s">
        <v>361</v>
      </c>
    </row>
    <row r="10" spans="2:29" x14ac:dyDescent="0.2">
      <c r="B10" s="409">
        <v>1</v>
      </c>
      <c r="C10" s="413">
        <f>DATE(YEAR($AB$4),INT((MONTH($AB$4)-1)/'PSS-A15.1'!$D$9)+(B10-1)*'PSS-A15.1'!$D$9+1,1)</f>
        <v>1</v>
      </c>
      <c r="D10" s="417" t="e">
        <f t="shared" ref="D10:D57" si="0">D$9*IF(OR(D$5&lt;$C10,D$4&gt;$C11),0,(MIN(D$5,$C11)-MAX(D$4,$C10))/(D$5-D$4))</f>
        <v>#DIV/0!</v>
      </c>
      <c r="E10" s="417" t="e">
        <f t="shared" ref="E10:E57" si="1">E$9*IF(OR(E$5&lt;$C10,E$4&gt;$C11),0,(MIN(E$5,$C11)-MAX(E$4,$C10))/(E$5-E$4))</f>
        <v>#DIV/0!</v>
      </c>
      <c r="F10" s="417" t="e">
        <f t="shared" ref="F10:F57" si="2">F$9*IF(OR(F$5&lt;$C10,F$4&gt;$C11),0,(MIN(F$5,$C11)-MAX(F$4,$C10))/(F$5-F$4))</f>
        <v>#DIV/0!</v>
      </c>
      <c r="G10" s="417" t="e">
        <f t="shared" ref="G10:G57" si="3">G$9*IF(OR(G$5&lt;$C10,G$4&gt;$C11),0,(MIN(G$5,$C11)-MAX(G$4,$C10))/(G$5-G$4))</f>
        <v>#DIV/0!</v>
      </c>
      <c r="H10" s="417" t="e">
        <f t="shared" ref="H10:H57" si="4">H$9*IF(OR(H$5&lt;$C10,H$4&gt;$C11),0,(MIN(H$5,$C11)-MAX(H$4,$C10))/(H$5-H$4))</f>
        <v>#DIV/0!</v>
      </c>
      <c r="I10" s="417" t="e">
        <f t="shared" ref="I10:I57" si="5">I$9*IF(OR(I$5&lt;$C10,I$4&gt;$C11),0,(MIN(I$5,$C11)-MAX(I$4,$C10))/(I$5-I$4))</f>
        <v>#DIV/0!</v>
      </c>
      <c r="J10" s="417" t="e">
        <f t="shared" ref="J10:J57" si="6">J$9*IF(OR(J$5&lt;$C10,J$4&gt;$C11),0,(MIN(J$5,$C11)-MAX(J$4,$C10))/(J$5-J$4))</f>
        <v>#DIV/0!</v>
      </c>
      <c r="K10" s="417" t="e">
        <f t="shared" ref="K10:K57" si="7">K$9*IF(OR(K$5&lt;$C10,K$4&gt;$C11),0,(MIN(K$5,$C11)-MAX(K$4,$C10))/(K$5-K$4))</f>
        <v>#DIV/0!</v>
      </c>
      <c r="L10" s="417" t="e">
        <f t="shared" ref="L10:L57" si="8">L$9*IF(OR(L$5&lt;$C10,L$4&gt;$C11),0,(MIN(L$5,$C11)-MAX(L$4,$C10))/(L$5-L$4))</f>
        <v>#DIV/0!</v>
      </c>
      <c r="M10" s="417" t="e">
        <f t="shared" ref="M10:M57" si="9">M$9*IF(OR(M$5&lt;$C10,M$4&gt;$C11),0,(MIN(M$5,$C11)-MAX(M$4,$C10))/(M$5-M$4))</f>
        <v>#DIV/0!</v>
      </c>
      <c r="N10" s="417" t="e">
        <f t="shared" ref="N10:N57" si="10">N$9*IF(OR(N$5&lt;$C10,N$4&gt;$C11),0,(MIN(N$5,$C11)-MAX(N$4,$C10))/(N$5-N$4))</f>
        <v>#DIV/0!</v>
      </c>
      <c r="O10" s="417" t="e">
        <f t="shared" ref="O10:O57" si="11">O$9*IF(OR(O$5&lt;$C10,O$4&gt;$C11),0,(MIN(O$5,$C11)-MAX(O$4,$C10))/(O$5-O$4))</f>
        <v>#DIV/0!</v>
      </c>
      <c r="P10" s="494" t="e">
        <f t="shared" ref="P10:P57" si="12">P$9*IF(OR(P$5&lt;$C10,P$4&gt;$C11),0,(MIN(P$5,$C11)-MAX(P$4,$C10))/(P$5-P$4))</f>
        <v>#DIV/0!</v>
      </c>
      <c r="Q10" s="417" t="e">
        <f t="shared" ref="Q10:Q57" si="13">Q$9*IF(OR(Q$5&lt;$C10,Q$4&gt;$C11),0,(MIN(Q$5,$C11)-MAX(Q$4,$C10))/(Q$5-Q$4))</f>
        <v>#DIV/0!</v>
      </c>
      <c r="R10" s="417" t="e">
        <f t="shared" ref="R10:R57" si="14">R$9*IF(OR(R$5&lt;$C10,R$4&gt;$C11),0,(MIN(R$5,$C11)-MAX(R$4,$C10))/(R$5-R$4))</f>
        <v>#DIV/0!</v>
      </c>
      <c r="S10" s="417" t="e">
        <f t="shared" ref="S10:S57" si="15">S$9*IF(OR(S$5&lt;$C10,S$4&gt;$C11),0,(MIN(S$5,$C11)-MAX(S$4,$C10))/(S$5-S$4))</f>
        <v>#DIV/0!</v>
      </c>
      <c r="T10" s="417" t="e">
        <f t="shared" ref="T10:T57" si="16">T$9*IF(OR(T$5&lt;$C10,T$4&gt;$C11),0,(MIN(T$5,$C11)-MAX(T$4,$C10))/(T$5-T$4))</f>
        <v>#DIV/0!</v>
      </c>
      <c r="U10" s="417" t="e">
        <f t="shared" ref="U10:U57" si="17">U$9*IF(OR(U$5&lt;$C10,U$4&gt;$C11),0,(MIN(U$5,$C11)-MAX(U$4,$C10))/(U$5-U$4))</f>
        <v>#DIV/0!</v>
      </c>
      <c r="V10" s="417" t="e">
        <f t="shared" ref="V10:V57" si="18">V$9*IF(OR(V$5&lt;$C10,V$4&gt;$C11),0,(MIN(V$5,$C11)-MAX(V$4,$C10))/(V$5-V$4))</f>
        <v>#DIV/0!</v>
      </c>
      <c r="W10" s="417" t="e">
        <f t="shared" ref="W10:W57" si="19">W$9*IF(OR(W$5&lt;$C10,W$4&gt;$C11),0,(MIN(W$5,$C11)-MAX(W$4,$C10))/(W$5-W$4))</f>
        <v>#DIV/0!</v>
      </c>
      <c r="X10" s="417" t="e">
        <f t="shared" ref="X10:X57" si="20">X$9*IF(OR(X$5&lt;$C10,X$4&gt;$C11),0,(MIN(X$5,$C11)-MAX(X$4,$C10))/(X$5-X$4))</f>
        <v>#DIV/0!</v>
      </c>
      <c r="Y10" s="417" t="e">
        <f t="shared" ref="Y10:Y57" si="21">Y$9*IF(OR(Y$5&lt;$C10,Y$4&gt;$C11),0,(MIN(Y$5,$C11)-MAX(Y$4,$C10))/(Y$5-Y$4))</f>
        <v>#DIV/0!</v>
      </c>
      <c r="Z10" s="417" t="e">
        <f t="shared" ref="Z10:Z57" si="22">Z$9*IF(OR(Z$5&lt;$C10,Z$4&gt;$C11),0,(MIN(Z$5,$C11)-MAX(Z$4,$C10))/(Z$5-Z$4))</f>
        <v>#DIV/0!</v>
      </c>
      <c r="AA10" s="417" t="e">
        <f t="shared" ref="AA10:AA57" si="23">AA$9*IF(OR(AA$5&lt;$C10,AA$4&gt;$C11),0,(MIN(AA$5,$C11)-MAX(AA$4,$C10))/(AA$5-AA$4))</f>
        <v>#DIV/0!</v>
      </c>
      <c r="AB10" s="417" t="e">
        <f>SUM(D10:AA10)</f>
        <v>#DIV/0!</v>
      </c>
      <c r="AC10" s="489" t="e">
        <f>AB10</f>
        <v>#DIV/0!</v>
      </c>
    </row>
    <row r="11" spans="2:29" x14ac:dyDescent="0.2">
      <c r="B11" s="409">
        <f t="shared" ref="B11:B58" si="24">B10+1</f>
        <v>2</v>
      </c>
      <c r="C11" s="413">
        <f>DATE(YEAR($AB$4),INT((MONTH($AB$4)-1)/'PSS-A15.1'!$D$9)+(B11-1)*'PSS-A15.1'!$D$9+1,1)</f>
        <v>32</v>
      </c>
      <c r="D11" s="417" t="e">
        <f t="shared" si="0"/>
        <v>#DIV/0!</v>
      </c>
      <c r="E11" s="417" t="e">
        <f t="shared" si="1"/>
        <v>#DIV/0!</v>
      </c>
      <c r="F11" s="417" t="e">
        <f t="shared" si="2"/>
        <v>#DIV/0!</v>
      </c>
      <c r="G11" s="417" t="e">
        <f t="shared" si="3"/>
        <v>#DIV/0!</v>
      </c>
      <c r="H11" s="417" t="e">
        <f t="shared" si="4"/>
        <v>#DIV/0!</v>
      </c>
      <c r="I11" s="417" t="e">
        <f t="shared" si="5"/>
        <v>#DIV/0!</v>
      </c>
      <c r="J11" s="417" t="e">
        <f t="shared" si="6"/>
        <v>#DIV/0!</v>
      </c>
      <c r="K11" s="417" t="e">
        <f t="shared" si="7"/>
        <v>#DIV/0!</v>
      </c>
      <c r="L11" s="417" t="e">
        <f t="shared" si="8"/>
        <v>#DIV/0!</v>
      </c>
      <c r="M11" s="417" t="e">
        <f t="shared" si="9"/>
        <v>#DIV/0!</v>
      </c>
      <c r="N11" s="417" t="e">
        <f t="shared" si="10"/>
        <v>#DIV/0!</v>
      </c>
      <c r="O11" s="417" t="e">
        <f t="shared" si="11"/>
        <v>#DIV/0!</v>
      </c>
      <c r="P11" s="494" t="e">
        <f t="shared" si="12"/>
        <v>#DIV/0!</v>
      </c>
      <c r="Q11" s="417" t="e">
        <f t="shared" si="13"/>
        <v>#DIV/0!</v>
      </c>
      <c r="R11" s="417" t="e">
        <f t="shared" si="14"/>
        <v>#DIV/0!</v>
      </c>
      <c r="S11" s="417" t="e">
        <f t="shared" si="15"/>
        <v>#DIV/0!</v>
      </c>
      <c r="T11" s="417" t="e">
        <f t="shared" si="16"/>
        <v>#DIV/0!</v>
      </c>
      <c r="U11" s="417" t="e">
        <f t="shared" si="17"/>
        <v>#DIV/0!</v>
      </c>
      <c r="V11" s="417" t="e">
        <f t="shared" si="18"/>
        <v>#DIV/0!</v>
      </c>
      <c r="W11" s="417" t="e">
        <f t="shared" si="19"/>
        <v>#DIV/0!</v>
      </c>
      <c r="X11" s="417" t="e">
        <f t="shared" si="20"/>
        <v>#DIV/0!</v>
      </c>
      <c r="Y11" s="417" t="e">
        <f t="shared" si="21"/>
        <v>#DIV/0!</v>
      </c>
      <c r="Z11" s="417" t="e">
        <f t="shared" si="22"/>
        <v>#DIV/0!</v>
      </c>
      <c r="AA11" s="417" t="e">
        <f t="shared" si="23"/>
        <v>#DIV/0!</v>
      </c>
      <c r="AB11" s="417" t="e">
        <f t="shared" ref="AB11:AB57" si="25">SUM(D11:AA11)</f>
        <v>#DIV/0!</v>
      </c>
      <c r="AC11" s="489" t="e">
        <f>AC10+AB11</f>
        <v>#DIV/0!</v>
      </c>
    </row>
    <row r="12" spans="2:29" x14ac:dyDescent="0.2">
      <c r="B12" s="409">
        <f t="shared" si="24"/>
        <v>3</v>
      </c>
      <c r="C12" s="413">
        <f>DATE(YEAR($AB$4),INT((MONTH($AB$4)-1)/'PSS-A15.1'!$D$9)+(B12-1)*'PSS-A15.1'!$D$9+1,1)</f>
        <v>61</v>
      </c>
      <c r="D12" s="417" t="e">
        <f t="shared" si="0"/>
        <v>#DIV/0!</v>
      </c>
      <c r="E12" s="417" t="e">
        <f t="shared" si="1"/>
        <v>#DIV/0!</v>
      </c>
      <c r="F12" s="417" t="e">
        <f t="shared" si="2"/>
        <v>#DIV/0!</v>
      </c>
      <c r="G12" s="417" t="e">
        <f t="shared" si="3"/>
        <v>#DIV/0!</v>
      </c>
      <c r="H12" s="417" t="e">
        <f t="shared" si="4"/>
        <v>#DIV/0!</v>
      </c>
      <c r="I12" s="417" t="e">
        <f t="shared" si="5"/>
        <v>#DIV/0!</v>
      </c>
      <c r="J12" s="417" t="e">
        <f t="shared" si="6"/>
        <v>#DIV/0!</v>
      </c>
      <c r="K12" s="417" t="e">
        <f t="shared" si="7"/>
        <v>#DIV/0!</v>
      </c>
      <c r="L12" s="417" t="e">
        <f t="shared" si="8"/>
        <v>#DIV/0!</v>
      </c>
      <c r="M12" s="417" t="e">
        <f t="shared" si="9"/>
        <v>#DIV/0!</v>
      </c>
      <c r="N12" s="417" t="e">
        <f t="shared" si="10"/>
        <v>#DIV/0!</v>
      </c>
      <c r="O12" s="417" t="e">
        <f t="shared" si="11"/>
        <v>#DIV/0!</v>
      </c>
      <c r="P12" s="494" t="e">
        <f t="shared" si="12"/>
        <v>#DIV/0!</v>
      </c>
      <c r="Q12" s="417" t="e">
        <f t="shared" si="13"/>
        <v>#DIV/0!</v>
      </c>
      <c r="R12" s="417" t="e">
        <f t="shared" si="14"/>
        <v>#DIV/0!</v>
      </c>
      <c r="S12" s="417" t="e">
        <f t="shared" si="15"/>
        <v>#DIV/0!</v>
      </c>
      <c r="T12" s="417" t="e">
        <f t="shared" si="16"/>
        <v>#DIV/0!</v>
      </c>
      <c r="U12" s="417" t="e">
        <f t="shared" si="17"/>
        <v>#DIV/0!</v>
      </c>
      <c r="V12" s="417" t="e">
        <f t="shared" si="18"/>
        <v>#DIV/0!</v>
      </c>
      <c r="W12" s="417" t="e">
        <f t="shared" si="19"/>
        <v>#DIV/0!</v>
      </c>
      <c r="X12" s="417" t="e">
        <f t="shared" si="20"/>
        <v>#DIV/0!</v>
      </c>
      <c r="Y12" s="417" t="e">
        <f t="shared" si="21"/>
        <v>#DIV/0!</v>
      </c>
      <c r="Z12" s="417" t="e">
        <f t="shared" si="22"/>
        <v>#DIV/0!</v>
      </c>
      <c r="AA12" s="417" t="e">
        <f t="shared" si="23"/>
        <v>#DIV/0!</v>
      </c>
      <c r="AB12" s="417" t="e">
        <f t="shared" si="25"/>
        <v>#DIV/0!</v>
      </c>
      <c r="AC12" s="489" t="e">
        <f t="shared" ref="AC12:AC57" si="26">AC11+AB12</f>
        <v>#DIV/0!</v>
      </c>
    </row>
    <row r="13" spans="2:29" x14ac:dyDescent="0.2">
      <c r="B13" s="409">
        <f t="shared" si="24"/>
        <v>4</v>
      </c>
      <c r="C13" s="413">
        <f>DATE(YEAR($AB$4),INT((MONTH($AB$4)-1)/'PSS-A15.1'!$D$9)+(B13-1)*'PSS-A15.1'!$D$9+1,1)</f>
        <v>92</v>
      </c>
      <c r="D13" s="417" t="e">
        <f t="shared" si="0"/>
        <v>#DIV/0!</v>
      </c>
      <c r="E13" s="417" t="e">
        <f t="shared" si="1"/>
        <v>#DIV/0!</v>
      </c>
      <c r="F13" s="417" t="e">
        <f t="shared" si="2"/>
        <v>#DIV/0!</v>
      </c>
      <c r="G13" s="417" t="e">
        <f t="shared" si="3"/>
        <v>#DIV/0!</v>
      </c>
      <c r="H13" s="417" t="e">
        <f t="shared" si="4"/>
        <v>#DIV/0!</v>
      </c>
      <c r="I13" s="417" t="e">
        <f t="shared" si="5"/>
        <v>#DIV/0!</v>
      </c>
      <c r="J13" s="417" t="e">
        <f t="shared" si="6"/>
        <v>#DIV/0!</v>
      </c>
      <c r="K13" s="417" t="e">
        <f t="shared" si="7"/>
        <v>#DIV/0!</v>
      </c>
      <c r="L13" s="417" t="e">
        <f t="shared" si="8"/>
        <v>#DIV/0!</v>
      </c>
      <c r="M13" s="417" t="e">
        <f t="shared" si="9"/>
        <v>#DIV/0!</v>
      </c>
      <c r="N13" s="417" t="e">
        <f t="shared" si="10"/>
        <v>#DIV/0!</v>
      </c>
      <c r="O13" s="417" t="e">
        <f t="shared" si="11"/>
        <v>#DIV/0!</v>
      </c>
      <c r="P13" s="494" t="e">
        <f t="shared" si="12"/>
        <v>#DIV/0!</v>
      </c>
      <c r="Q13" s="417" t="e">
        <f t="shared" si="13"/>
        <v>#DIV/0!</v>
      </c>
      <c r="R13" s="417" t="e">
        <f t="shared" si="14"/>
        <v>#DIV/0!</v>
      </c>
      <c r="S13" s="417" t="e">
        <f t="shared" si="15"/>
        <v>#DIV/0!</v>
      </c>
      <c r="T13" s="417" t="e">
        <f t="shared" si="16"/>
        <v>#DIV/0!</v>
      </c>
      <c r="U13" s="417" t="e">
        <f t="shared" si="17"/>
        <v>#DIV/0!</v>
      </c>
      <c r="V13" s="417" t="e">
        <f t="shared" si="18"/>
        <v>#DIV/0!</v>
      </c>
      <c r="W13" s="417" t="e">
        <f t="shared" si="19"/>
        <v>#DIV/0!</v>
      </c>
      <c r="X13" s="417" t="e">
        <f t="shared" si="20"/>
        <v>#DIV/0!</v>
      </c>
      <c r="Y13" s="417" t="e">
        <f t="shared" si="21"/>
        <v>#DIV/0!</v>
      </c>
      <c r="Z13" s="417" t="e">
        <f t="shared" si="22"/>
        <v>#DIV/0!</v>
      </c>
      <c r="AA13" s="417" t="e">
        <f t="shared" si="23"/>
        <v>#DIV/0!</v>
      </c>
      <c r="AB13" s="417" t="e">
        <f t="shared" si="25"/>
        <v>#DIV/0!</v>
      </c>
      <c r="AC13" s="489" t="e">
        <f t="shared" si="26"/>
        <v>#DIV/0!</v>
      </c>
    </row>
    <row r="14" spans="2:29" x14ac:dyDescent="0.2">
      <c r="B14" s="409">
        <f t="shared" si="24"/>
        <v>5</v>
      </c>
      <c r="C14" s="413">
        <f>DATE(YEAR($AB$4),INT((MONTH($AB$4)-1)/'PSS-A15.1'!$D$9)+(B14-1)*'PSS-A15.1'!$D$9+1,1)</f>
        <v>122</v>
      </c>
      <c r="D14" s="417" t="e">
        <f t="shared" si="0"/>
        <v>#DIV/0!</v>
      </c>
      <c r="E14" s="417" t="e">
        <f t="shared" si="1"/>
        <v>#DIV/0!</v>
      </c>
      <c r="F14" s="417" t="e">
        <f t="shared" si="2"/>
        <v>#DIV/0!</v>
      </c>
      <c r="G14" s="417" t="e">
        <f t="shared" si="3"/>
        <v>#DIV/0!</v>
      </c>
      <c r="H14" s="417" t="e">
        <f t="shared" si="4"/>
        <v>#DIV/0!</v>
      </c>
      <c r="I14" s="417" t="e">
        <f t="shared" si="5"/>
        <v>#DIV/0!</v>
      </c>
      <c r="J14" s="417" t="e">
        <f t="shared" si="6"/>
        <v>#DIV/0!</v>
      </c>
      <c r="K14" s="417" t="e">
        <f t="shared" si="7"/>
        <v>#DIV/0!</v>
      </c>
      <c r="L14" s="417" t="e">
        <f t="shared" si="8"/>
        <v>#DIV/0!</v>
      </c>
      <c r="M14" s="417" t="e">
        <f t="shared" si="9"/>
        <v>#DIV/0!</v>
      </c>
      <c r="N14" s="417" t="e">
        <f t="shared" si="10"/>
        <v>#DIV/0!</v>
      </c>
      <c r="O14" s="417" t="e">
        <f t="shared" si="11"/>
        <v>#DIV/0!</v>
      </c>
      <c r="P14" s="494" t="e">
        <f t="shared" si="12"/>
        <v>#DIV/0!</v>
      </c>
      <c r="Q14" s="417" t="e">
        <f t="shared" si="13"/>
        <v>#DIV/0!</v>
      </c>
      <c r="R14" s="417" t="e">
        <f t="shared" si="14"/>
        <v>#DIV/0!</v>
      </c>
      <c r="S14" s="417" t="e">
        <f t="shared" si="15"/>
        <v>#DIV/0!</v>
      </c>
      <c r="T14" s="417" t="e">
        <f t="shared" si="16"/>
        <v>#DIV/0!</v>
      </c>
      <c r="U14" s="417" t="e">
        <f t="shared" si="17"/>
        <v>#DIV/0!</v>
      </c>
      <c r="V14" s="417" t="e">
        <f t="shared" si="18"/>
        <v>#DIV/0!</v>
      </c>
      <c r="W14" s="417" t="e">
        <f t="shared" si="19"/>
        <v>#DIV/0!</v>
      </c>
      <c r="X14" s="417" t="e">
        <f t="shared" si="20"/>
        <v>#DIV/0!</v>
      </c>
      <c r="Y14" s="417" t="e">
        <f t="shared" si="21"/>
        <v>#DIV/0!</v>
      </c>
      <c r="Z14" s="417" t="e">
        <f t="shared" si="22"/>
        <v>#DIV/0!</v>
      </c>
      <c r="AA14" s="417" t="e">
        <f t="shared" si="23"/>
        <v>#DIV/0!</v>
      </c>
      <c r="AB14" s="417" t="e">
        <f t="shared" si="25"/>
        <v>#DIV/0!</v>
      </c>
      <c r="AC14" s="489" t="e">
        <f t="shared" si="26"/>
        <v>#DIV/0!</v>
      </c>
    </row>
    <row r="15" spans="2:29" x14ac:dyDescent="0.2">
      <c r="B15" s="409">
        <f t="shared" si="24"/>
        <v>6</v>
      </c>
      <c r="C15" s="413">
        <f>DATE(YEAR($AB$4),INT((MONTH($AB$4)-1)/'PSS-A15.1'!$D$9)+(B15-1)*'PSS-A15.1'!$D$9+1,1)</f>
        <v>153</v>
      </c>
      <c r="D15" s="417" t="e">
        <f t="shared" si="0"/>
        <v>#DIV/0!</v>
      </c>
      <c r="E15" s="417" t="e">
        <f t="shared" si="1"/>
        <v>#DIV/0!</v>
      </c>
      <c r="F15" s="417" t="e">
        <f t="shared" si="2"/>
        <v>#DIV/0!</v>
      </c>
      <c r="G15" s="417" t="e">
        <f t="shared" si="3"/>
        <v>#DIV/0!</v>
      </c>
      <c r="H15" s="417" t="e">
        <f t="shared" si="4"/>
        <v>#DIV/0!</v>
      </c>
      <c r="I15" s="417" t="e">
        <f t="shared" si="5"/>
        <v>#DIV/0!</v>
      </c>
      <c r="J15" s="417" t="e">
        <f t="shared" si="6"/>
        <v>#DIV/0!</v>
      </c>
      <c r="K15" s="417" t="e">
        <f t="shared" si="7"/>
        <v>#DIV/0!</v>
      </c>
      <c r="L15" s="417" t="e">
        <f t="shared" si="8"/>
        <v>#DIV/0!</v>
      </c>
      <c r="M15" s="417" t="e">
        <f t="shared" si="9"/>
        <v>#DIV/0!</v>
      </c>
      <c r="N15" s="417" t="e">
        <f t="shared" si="10"/>
        <v>#DIV/0!</v>
      </c>
      <c r="O15" s="417" t="e">
        <f t="shared" si="11"/>
        <v>#DIV/0!</v>
      </c>
      <c r="P15" s="494" t="e">
        <f t="shared" si="12"/>
        <v>#DIV/0!</v>
      </c>
      <c r="Q15" s="417" t="e">
        <f t="shared" si="13"/>
        <v>#DIV/0!</v>
      </c>
      <c r="R15" s="417" t="e">
        <f t="shared" si="14"/>
        <v>#DIV/0!</v>
      </c>
      <c r="S15" s="417" t="e">
        <f t="shared" si="15"/>
        <v>#DIV/0!</v>
      </c>
      <c r="T15" s="417" t="e">
        <f t="shared" si="16"/>
        <v>#DIV/0!</v>
      </c>
      <c r="U15" s="417" t="e">
        <f t="shared" si="17"/>
        <v>#DIV/0!</v>
      </c>
      <c r="V15" s="417" t="e">
        <f t="shared" si="18"/>
        <v>#DIV/0!</v>
      </c>
      <c r="W15" s="417" t="e">
        <f t="shared" si="19"/>
        <v>#DIV/0!</v>
      </c>
      <c r="X15" s="417" t="e">
        <f t="shared" si="20"/>
        <v>#DIV/0!</v>
      </c>
      <c r="Y15" s="417" t="e">
        <f t="shared" si="21"/>
        <v>#DIV/0!</v>
      </c>
      <c r="Z15" s="417" t="e">
        <f t="shared" si="22"/>
        <v>#DIV/0!</v>
      </c>
      <c r="AA15" s="417" t="e">
        <f t="shared" si="23"/>
        <v>#DIV/0!</v>
      </c>
      <c r="AB15" s="417" t="e">
        <f t="shared" si="25"/>
        <v>#DIV/0!</v>
      </c>
      <c r="AC15" s="489" t="e">
        <f t="shared" si="26"/>
        <v>#DIV/0!</v>
      </c>
    </row>
    <row r="16" spans="2:29" x14ac:dyDescent="0.2">
      <c r="B16" s="409">
        <f t="shared" si="24"/>
        <v>7</v>
      </c>
      <c r="C16" s="413">
        <f>DATE(YEAR($AB$4),INT((MONTH($AB$4)-1)/'PSS-A15.1'!$D$9)+(B16-1)*'PSS-A15.1'!$D$9+1,1)</f>
        <v>183</v>
      </c>
      <c r="D16" s="417" t="e">
        <f t="shared" si="0"/>
        <v>#DIV/0!</v>
      </c>
      <c r="E16" s="417" t="e">
        <f t="shared" si="1"/>
        <v>#DIV/0!</v>
      </c>
      <c r="F16" s="417" t="e">
        <f t="shared" si="2"/>
        <v>#DIV/0!</v>
      </c>
      <c r="G16" s="417" t="e">
        <f t="shared" si="3"/>
        <v>#DIV/0!</v>
      </c>
      <c r="H16" s="417" t="e">
        <f t="shared" si="4"/>
        <v>#DIV/0!</v>
      </c>
      <c r="I16" s="417" t="e">
        <f t="shared" si="5"/>
        <v>#DIV/0!</v>
      </c>
      <c r="J16" s="417" t="e">
        <f t="shared" si="6"/>
        <v>#DIV/0!</v>
      </c>
      <c r="K16" s="417" t="e">
        <f t="shared" si="7"/>
        <v>#DIV/0!</v>
      </c>
      <c r="L16" s="417" t="e">
        <f t="shared" si="8"/>
        <v>#DIV/0!</v>
      </c>
      <c r="M16" s="417" t="e">
        <f t="shared" si="9"/>
        <v>#DIV/0!</v>
      </c>
      <c r="N16" s="417" t="e">
        <f t="shared" si="10"/>
        <v>#DIV/0!</v>
      </c>
      <c r="O16" s="417" t="e">
        <f t="shared" si="11"/>
        <v>#DIV/0!</v>
      </c>
      <c r="P16" s="494" t="e">
        <f t="shared" si="12"/>
        <v>#DIV/0!</v>
      </c>
      <c r="Q16" s="417" t="e">
        <f t="shared" si="13"/>
        <v>#DIV/0!</v>
      </c>
      <c r="R16" s="417" t="e">
        <f t="shared" si="14"/>
        <v>#DIV/0!</v>
      </c>
      <c r="S16" s="417" t="e">
        <f t="shared" si="15"/>
        <v>#DIV/0!</v>
      </c>
      <c r="T16" s="417" t="e">
        <f t="shared" si="16"/>
        <v>#DIV/0!</v>
      </c>
      <c r="U16" s="417" t="e">
        <f t="shared" si="17"/>
        <v>#DIV/0!</v>
      </c>
      <c r="V16" s="417" t="e">
        <f t="shared" si="18"/>
        <v>#DIV/0!</v>
      </c>
      <c r="W16" s="417" t="e">
        <f t="shared" si="19"/>
        <v>#DIV/0!</v>
      </c>
      <c r="X16" s="417" t="e">
        <f t="shared" si="20"/>
        <v>#DIV/0!</v>
      </c>
      <c r="Y16" s="417" t="e">
        <f t="shared" si="21"/>
        <v>#DIV/0!</v>
      </c>
      <c r="Z16" s="417" t="e">
        <f t="shared" si="22"/>
        <v>#DIV/0!</v>
      </c>
      <c r="AA16" s="417" t="e">
        <f t="shared" si="23"/>
        <v>#DIV/0!</v>
      </c>
      <c r="AB16" s="417" t="e">
        <f t="shared" si="25"/>
        <v>#DIV/0!</v>
      </c>
      <c r="AC16" s="489" t="e">
        <f t="shared" si="26"/>
        <v>#DIV/0!</v>
      </c>
    </row>
    <row r="17" spans="2:29" x14ac:dyDescent="0.2">
      <c r="B17" s="409">
        <f t="shared" si="24"/>
        <v>8</v>
      </c>
      <c r="C17" s="413">
        <f>DATE(YEAR($AB$4),INT((MONTH($AB$4)-1)/'PSS-A15.1'!$D$9)+(B17-1)*'PSS-A15.1'!$D$9+1,1)</f>
        <v>214</v>
      </c>
      <c r="D17" s="417" t="e">
        <f t="shared" si="0"/>
        <v>#DIV/0!</v>
      </c>
      <c r="E17" s="417" t="e">
        <f t="shared" si="1"/>
        <v>#DIV/0!</v>
      </c>
      <c r="F17" s="417" t="e">
        <f t="shared" si="2"/>
        <v>#DIV/0!</v>
      </c>
      <c r="G17" s="417" t="e">
        <f t="shared" si="3"/>
        <v>#DIV/0!</v>
      </c>
      <c r="H17" s="417" t="e">
        <f t="shared" si="4"/>
        <v>#DIV/0!</v>
      </c>
      <c r="I17" s="417" t="e">
        <f t="shared" si="5"/>
        <v>#DIV/0!</v>
      </c>
      <c r="J17" s="417" t="e">
        <f t="shared" si="6"/>
        <v>#DIV/0!</v>
      </c>
      <c r="K17" s="417" t="e">
        <f t="shared" si="7"/>
        <v>#DIV/0!</v>
      </c>
      <c r="L17" s="417" t="e">
        <f t="shared" si="8"/>
        <v>#DIV/0!</v>
      </c>
      <c r="M17" s="417" t="e">
        <f t="shared" si="9"/>
        <v>#DIV/0!</v>
      </c>
      <c r="N17" s="417" t="e">
        <f t="shared" si="10"/>
        <v>#DIV/0!</v>
      </c>
      <c r="O17" s="417" t="e">
        <f t="shared" si="11"/>
        <v>#DIV/0!</v>
      </c>
      <c r="P17" s="494" t="e">
        <f t="shared" si="12"/>
        <v>#DIV/0!</v>
      </c>
      <c r="Q17" s="417" t="e">
        <f t="shared" si="13"/>
        <v>#DIV/0!</v>
      </c>
      <c r="R17" s="417" t="e">
        <f t="shared" si="14"/>
        <v>#DIV/0!</v>
      </c>
      <c r="S17" s="417" t="e">
        <f t="shared" si="15"/>
        <v>#DIV/0!</v>
      </c>
      <c r="T17" s="417" t="e">
        <f t="shared" si="16"/>
        <v>#DIV/0!</v>
      </c>
      <c r="U17" s="417" t="e">
        <f t="shared" si="17"/>
        <v>#DIV/0!</v>
      </c>
      <c r="V17" s="417" t="e">
        <f t="shared" si="18"/>
        <v>#DIV/0!</v>
      </c>
      <c r="W17" s="417" t="e">
        <f t="shared" si="19"/>
        <v>#DIV/0!</v>
      </c>
      <c r="X17" s="417" t="e">
        <f t="shared" si="20"/>
        <v>#DIV/0!</v>
      </c>
      <c r="Y17" s="417" t="e">
        <f t="shared" si="21"/>
        <v>#DIV/0!</v>
      </c>
      <c r="Z17" s="417" t="e">
        <f t="shared" si="22"/>
        <v>#DIV/0!</v>
      </c>
      <c r="AA17" s="417" t="e">
        <f t="shared" si="23"/>
        <v>#DIV/0!</v>
      </c>
      <c r="AB17" s="417" t="e">
        <f t="shared" si="25"/>
        <v>#DIV/0!</v>
      </c>
      <c r="AC17" s="489" t="e">
        <f t="shared" si="26"/>
        <v>#DIV/0!</v>
      </c>
    </row>
    <row r="18" spans="2:29" x14ac:dyDescent="0.2">
      <c r="B18" s="409">
        <f t="shared" si="24"/>
        <v>9</v>
      </c>
      <c r="C18" s="413">
        <f>DATE(YEAR($AB$4),INT((MONTH($AB$4)-1)/'PSS-A15.1'!$D$9)+(B18-1)*'PSS-A15.1'!$D$9+1,1)</f>
        <v>245</v>
      </c>
      <c r="D18" s="417" t="e">
        <f t="shared" si="0"/>
        <v>#DIV/0!</v>
      </c>
      <c r="E18" s="417" t="e">
        <f t="shared" si="1"/>
        <v>#DIV/0!</v>
      </c>
      <c r="F18" s="417" t="e">
        <f t="shared" si="2"/>
        <v>#DIV/0!</v>
      </c>
      <c r="G18" s="417" t="e">
        <f t="shared" si="3"/>
        <v>#DIV/0!</v>
      </c>
      <c r="H18" s="417" t="e">
        <f t="shared" si="4"/>
        <v>#DIV/0!</v>
      </c>
      <c r="I18" s="417" t="e">
        <f t="shared" si="5"/>
        <v>#DIV/0!</v>
      </c>
      <c r="J18" s="417" t="e">
        <f t="shared" si="6"/>
        <v>#DIV/0!</v>
      </c>
      <c r="K18" s="417" t="e">
        <f t="shared" si="7"/>
        <v>#DIV/0!</v>
      </c>
      <c r="L18" s="417" t="e">
        <f t="shared" si="8"/>
        <v>#DIV/0!</v>
      </c>
      <c r="M18" s="417" t="e">
        <f t="shared" si="9"/>
        <v>#DIV/0!</v>
      </c>
      <c r="N18" s="417" t="e">
        <f t="shared" si="10"/>
        <v>#DIV/0!</v>
      </c>
      <c r="O18" s="417" t="e">
        <f t="shared" si="11"/>
        <v>#DIV/0!</v>
      </c>
      <c r="P18" s="494" t="e">
        <f t="shared" si="12"/>
        <v>#DIV/0!</v>
      </c>
      <c r="Q18" s="417" t="e">
        <f t="shared" si="13"/>
        <v>#DIV/0!</v>
      </c>
      <c r="R18" s="417" t="e">
        <f t="shared" si="14"/>
        <v>#DIV/0!</v>
      </c>
      <c r="S18" s="417" t="e">
        <f t="shared" si="15"/>
        <v>#DIV/0!</v>
      </c>
      <c r="T18" s="417" t="e">
        <f t="shared" si="16"/>
        <v>#DIV/0!</v>
      </c>
      <c r="U18" s="417" t="e">
        <f t="shared" si="17"/>
        <v>#DIV/0!</v>
      </c>
      <c r="V18" s="417" t="e">
        <f t="shared" si="18"/>
        <v>#DIV/0!</v>
      </c>
      <c r="W18" s="417" t="e">
        <f t="shared" si="19"/>
        <v>#DIV/0!</v>
      </c>
      <c r="X18" s="417" t="e">
        <f t="shared" si="20"/>
        <v>#DIV/0!</v>
      </c>
      <c r="Y18" s="417" t="e">
        <f t="shared" si="21"/>
        <v>#DIV/0!</v>
      </c>
      <c r="Z18" s="417" t="e">
        <f t="shared" si="22"/>
        <v>#DIV/0!</v>
      </c>
      <c r="AA18" s="417" t="e">
        <f t="shared" si="23"/>
        <v>#DIV/0!</v>
      </c>
      <c r="AB18" s="417" t="e">
        <f t="shared" si="25"/>
        <v>#DIV/0!</v>
      </c>
      <c r="AC18" s="489" t="e">
        <f t="shared" si="26"/>
        <v>#DIV/0!</v>
      </c>
    </row>
    <row r="19" spans="2:29" x14ac:dyDescent="0.2">
      <c r="B19" s="409">
        <f t="shared" si="24"/>
        <v>10</v>
      </c>
      <c r="C19" s="413">
        <f>DATE(YEAR($AB$4),INT((MONTH($AB$4)-1)/'PSS-A15.1'!$D$9)+(B19-1)*'PSS-A15.1'!$D$9+1,1)</f>
        <v>275</v>
      </c>
      <c r="D19" s="417" t="e">
        <f t="shared" si="0"/>
        <v>#DIV/0!</v>
      </c>
      <c r="E19" s="417" t="e">
        <f t="shared" si="1"/>
        <v>#DIV/0!</v>
      </c>
      <c r="F19" s="417" t="e">
        <f t="shared" si="2"/>
        <v>#DIV/0!</v>
      </c>
      <c r="G19" s="417" t="e">
        <f t="shared" si="3"/>
        <v>#DIV/0!</v>
      </c>
      <c r="H19" s="417" t="e">
        <f t="shared" si="4"/>
        <v>#DIV/0!</v>
      </c>
      <c r="I19" s="417" t="e">
        <f t="shared" si="5"/>
        <v>#DIV/0!</v>
      </c>
      <c r="J19" s="417" t="e">
        <f t="shared" si="6"/>
        <v>#DIV/0!</v>
      </c>
      <c r="K19" s="417" t="e">
        <f t="shared" si="7"/>
        <v>#DIV/0!</v>
      </c>
      <c r="L19" s="417" t="e">
        <f t="shared" si="8"/>
        <v>#DIV/0!</v>
      </c>
      <c r="M19" s="417" t="e">
        <f t="shared" si="9"/>
        <v>#DIV/0!</v>
      </c>
      <c r="N19" s="417" t="e">
        <f t="shared" si="10"/>
        <v>#DIV/0!</v>
      </c>
      <c r="O19" s="417" t="e">
        <f t="shared" si="11"/>
        <v>#DIV/0!</v>
      </c>
      <c r="P19" s="494" t="e">
        <f t="shared" si="12"/>
        <v>#DIV/0!</v>
      </c>
      <c r="Q19" s="417" t="e">
        <f t="shared" si="13"/>
        <v>#DIV/0!</v>
      </c>
      <c r="R19" s="417" t="e">
        <f t="shared" si="14"/>
        <v>#DIV/0!</v>
      </c>
      <c r="S19" s="417" t="e">
        <f t="shared" si="15"/>
        <v>#DIV/0!</v>
      </c>
      <c r="T19" s="417" t="e">
        <f t="shared" si="16"/>
        <v>#DIV/0!</v>
      </c>
      <c r="U19" s="417" t="e">
        <f t="shared" si="17"/>
        <v>#DIV/0!</v>
      </c>
      <c r="V19" s="417" t="e">
        <f t="shared" si="18"/>
        <v>#DIV/0!</v>
      </c>
      <c r="W19" s="417" t="e">
        <f t="shared" si="19"/>
        <v>#DIV/0!</v>
      </c>
      <c r="X19" s="417" t="e">
        <f t="shared" si="20"/>
        <v>#DIV/0!</v>
      </c>
      <c r="Y19" s="417" t="e">
        <f t="shared" si="21"/>
        <v>#DIV/0!</v>
      </c>
      <c r="Z19" s="417" t="e">
        <f t="shared" si="22"/>
        <v>#DIV/0!</v>
      </c>
      <c r="AA19" s="417" t="e">
        <f t="shared" si="23"/>
        <v>#DIV/0!</v>
      </c>
      <c r="AB19" s="417" t="e">
        <f t="shared" si="25"/>
        <v>#DIV/0!</v>
      </c>
      <c r="AC19" s="489" t="e">
        <f t="shared" si="26"/>
        <v>#DIV/0!</v>
      </c>
    </row>
    <row r="20" spans="2:29" x14ac:dyDescent="0.2">
      <c r="B20" s="409">
        <f t="shared" si="24"/>
        <v>11</v>
      </c>
      <c r="C20" s="413">
        <f>DATE(YEAR($AB$4),INT((MONTH($AB$4)-1)/'PSS-A15.1'!$D$9)+(B20-1)*'PSS-A15.1'!$D$9+1,1)</f>
        <v>306</v>
      </c>
      <c r="D20" s="417" t="e">
        <f t="shared" si="0"/>
        <v>#DIV/0!</v>
      </c>
      <c r="E20" s="417" t="e">
        <f t="shared" si="1"/>
        <v>#DIV/0!</v>
      </c>
      <c r="F20" s="417" t="e">
        <f t="shared" si="2"/>
        <v>#DIV/0!</v>
      </c>
      <c r="G20" s="417" t="e">
        <f t="shared" si="3"/>
        <v>#DIV/0!</v>
      </c>
      <c r="H20" s="417" t="e">
        <f t="shared" si="4"/>
        <v>#DIV/0!</v>
      </c>
      <c r="I20" s="417" t="e">
        <f t="shared" si="5"/>
        <v>#DIV/0!</v>
      </c>
      <c r="J20" s="417" t="e">
        <f t="shared" si="6"/>
        <v>#DIV/0!</v>
      </c>
      <c r="K20" s="417" t="e">
        <f t="shared" si="7"/>
        <v>#DIV/0!</v>
      </c>
      <c r="L20" s="417" t="e">
        <f t="shared" si="8"/>
        <v>#DIV/0!</v>
      </c>
      <c r="M20" s="417" t="e">
        <f t="shared" si="9"/>
        <v>#DIV/0!</v>
      </c>
      <c r="N20" s="417" t="e">
        <f t="shared" si="10"/>
        <v>#DIV/0!</v>
      </c>
      <c r="O20" s="417" t="e">
        <f t="shared" si="11"/>
        <v>#DIV/0!</v>
      </c>
      <c r="P20" s="494" t="e">
        <f t="shared" si="12"/>
        <v>#DIV/0!</v>
      </c>
      <c r="Q20" s="417" t="e">
        <f t="shared" si="13"/>
        <v>#DIV/0!</v>
      </c>
      <c r="R20" s="417" t="e">
        <f t="shared" si="14"/>
        <v>#DIV/0!</v>
      </c>
      <c r="S20" s="417" t="e">
        <f t="shared" si="15"/>
        <v>#DIV/0!</v>
      </c>
      <c r="T20" s="417" t="e">
        <f t="shared" si="16"/>
        <v>#DIV/0!</v>
      </c>
      <c r="U20" s="417" t="e">
        <f t="shared" si="17"/>
        <v>#DIV/0!</v>
      </c>
      <c r="V20" s="417" t="e">
        <f t="shared" si="18"/>
        <v>#DIV/0!</v>
      </c>
      <c r="W20" s="417" t="e">
        <f t="shared" si="19"/>
        <v>#DIV/0!</v>
      </c>
      <c r="X20" s="417" t="e">
        <f t="shared" si="20"/>
        <v>#DIV/0!</v>
      </c>
      <c r="Y20" s="417" t="e">
        <f t="shared" si="21"/>
        <v>#DIV/0!</v>
      </c>
      <c r="Z20" s="417" t="e">
        <f t="shared" si="22"/>
        <v>#DIV/0!</v>
      </c>
      <c r="AA20" s="417" t="e">
        <f t="shared" si="23"/>
        <v>#DIV/0!</v>
      </c>
      <c r="AB20" s="417" t="e">
        <f t="shared" si="25"/>
        <v>#DIV/0!</v>
      </c>
      <c r="AC20" s="489" t="e">
        <f t="shared" si="26"/>
        <v>#DIV/0!</v>
      </c>
    </row>
    <row r="21" spans="2:29" x14ac:dyDescent="0.2">
      <c r="B21" s="409">
        <f t="shared" si="24"/>
        <v>12</v>
      </c>
      <c r="C21" s="413">
        <f>DATE(YEAR($AB$4),INT((MONTH($AB$4)-1)/'PSS-A15.1'!$D$9)+(B21-1)*'PSS-A15.1'!$D$9+1,1)</f>
        <v>336</v>
      </c>
      <c r="D21" s="417" t="e">
        <f t="shared" si="0"/>
        <v>#DIV/0!</v>
      </c>
      <c r="E21" s="417" t="e">
        <f t="shared" si="1"/>
        <v>#DIV/0!</v>
      </c>
      <c r="F21" s="417" t="e">
        <f t="shared" si="2"/>
        <v>#DIV/0!</v>
      </c>
      <c r="G21" s="417" t="e">
        <f t="shared" si="3"/>
        <v>#DIV/0!</v>
      </c>
      <c r="H21" s="417" t="e">
        <f t="shared" si="4"/>
        <v>#DIV/0!</v>
      </c>
      <c r="I21" s="417" t="e">
        <f t="shared" si="5"/>
        <v>#DIV/0!</v>
      </c>
      <c r="J21" s="417" t="e">
        <f t="shared" si="6"/>
        <v>#DIV/0!</v>
      </c>
      <c r="K21" s="417" t="e">
        <f t="shared" si="7"/>
        <v>#DIV/0!</v>
      </c>
      <c r="L21" s="417" t="e">
        <f t="shared" si="8"/>
        <v>#DIV/0!</v>
      </c>
      <c r="M21" s="417" t="e">
        <f t="shared" si="9"/>
        <v>#DIV/0!</v>
      </c>
      <c r="N21" s="417" t="e">
        <f t="shared" si="10"/>
        <v>#DIV/0!</v>
      </c>
      <c r="O21" s="417" t="e">
        <f t="shared" si="11"/>
        <v>#DIV/0!</v>
      </c>
      <c r="P21" s="494" t="e">
        <f t="shared" si="12"/>
        <v>#DIV/0!</v>
      </c>
      <c r="Q21" s="417" t="e">
        <f t="shared" si="13"/>
        <v>#DIV/0!</v>
      </c>
      <c r="R21" s="417" t="e">
        <f t="shared" si="14"/>
        <v>#DIV/0!</v>
      </c>
      <c r="S21" s="417" t="e">
        <f t="shared" si="15"/>
        <v>#DIV/0!</v>
      </c>
      <c r="T21" s="417" t="e">
        <f t="shared" si="16"/>
        <v>#DIV/0!</v>
      </c>
      <c r="U21" s="417" t="e">
        <f t="shared" si="17"/>
        <v>#DIV/0!</v>
      </c>
      <c r="V21" s="417" t="e">
        <f t="shared" si="18"/>
        <v>#DIV/0!</v>
      </c>
      <c r="W21" s="417" t="e">
        <f t="shared" si="19"/>
        <v>#DIV/0!</v>
      </c>
      <c r="X21" s="417" t="e">
        <f t="shared" si="20"/>
        <v>#DIV/0!</v>
      </c>
      <c r="Y21" s="417" t="e">
        <f t="shared" si="21"/>
        <v>#DIV/0!</v>
      </c>
      <c r="Z21" s="417" t="e">
        <f t="shared" si="22"/>
        <v>#DIV/0!</v>
      </c>
      <c r="AA21" s="417" t="e">
        <f t="shared" si="23"/>
        <v>#DIV/0!</v>
      </c>
      <c r="AB21" s="417" t="e">
        <f t="shared" si="25"/>
        <v>#DIV/0!</v>
      </c>
      <c r="AC21" s="489" t="e">
        <f t="shared" si="26"/>
        <v>#DIV/0!</v>
      </c>
    </row>
    <row r="22" spans="2:29" x14ac:dyDescent="0.2">
      <c r="B22" s="409">
        <f t="shared" si="24"/>
        <v>13</v>
      </c>
      <c r="C22" s="413">
        <f>DATE(YEAR($AB$4),INT((MONTH($AB$4)-1)/'PSS-A15.1'!$D$9)+(B22-1)*'PSS-A15.1'!$D$9+1,1)</f>
        <v>367</v>
      </c>
      <c r="D22" s="417" t="e">
        <f t="shared" si="0"/>
        <v>#DIV/0!</v>
      </c>
      <c r="E22" s="417" t="e">
        <f t="shared" si="1"/>
        <v>#DIV/0!</v>
      </c>
      <c r="F22" s="417" t="e">
        <f t="shared" si="2"/>
        <v>#DIV/0!</v>
      </c>
      <c r="G22" s="417" t="e">
        <f t="shared" si="3"/>
        <v>#DIV/0!</v>
      </c>
      <c r="H22" s="417" t="e">
        <f t="shared" si="4"/>
        <v>#DIV/0!</v>
      </c>
      <c r="I22" s="417" t="e">
        <f t="shared" si="5"/>
        <v>#DIV/0!</v>
      </c>
      <c r="J22" s="417" t="e">
        <f t="shared" si="6"/>
        <v>#DIV/0!</v>
      </c>
      <c r="K22" s="417" t="e">
        <f t="shared" si="7"/>
        <v>#DIV/0!</v>
      </c>
      <c r="L22" s="417" t="e">
        <f t="shared" si="8"/>
        <v>#DIV/0!</v>
      </c>
      <c r="M22" s="417" t="e">
        <f t="shared" si="9"/>
        <v>#DIV/0!</v>
      </c>
      <c r="N22" s="417" t="e">
        <f t="shared" si="10"/>
        <v>#DIV/0!</v>
      </c>
      <c r="O22" s="417" t="e">
        <f t="shared" si="11"/>
        <v>#DIV/0!</v>
      </c>
      <c r="P22" s="494" t="e">
        <f t="shared" si="12"/>
        <v>#DIV/0!</v>
      </c>
      <c r="Q22" s="417" t="e">
        <f t="shared" si="13"/>
        <v>#DIV/0!</v>
      </c>
      <c r="R22" s="417" t="e">
        <f t="shared" si="14"/>
        <v>#DIV/0!</v>
      </c>
      <c r="S22" s="417" t="e">
        <f t="shared" si="15"/>
        <v>#DIV/0!</v>
      </c>
      <c r="T22" s="417" t="e">
        <f t="shared" si="16"/>
        <v>#DIV/0!</v>
      </c>
      <c r="U22" s="417" t="e">
        <f t="shared" si="17"/>
        <v>#DIV/0!</v>
      </c>
      <c r="V22" s="417" t="e">
        <f t="shared" si="18"/>
        <v>#DIV/0!</v>
      </c>
      <c r="W22" s="417" t="e">
        <f t="shared" si="19"/>
        <v>#DIV/0!</v>
      </c>
      <c r="X22" s="417" t="e">
        <f t="shared" si="20"/>
        <v>#DIV/0!</v>
      </c>
      <c r="Y22" s="417" t="e">
        <f t="shared" si="21"/>
        <v>#DIV/0!</v>
      </c>
      <c r="Z22" s="417" t="e">
        <f t="shared" si="22"/>
        <v>#DIV/0!</v>
      </c>
      <c r="AA22" s="417" t="e">
        <f t="shared" si="23"/>
        <v>#DIV/0!</v>
      </c>
      <c r="AB22" s="417" t="e">
        <f t="shared" si="25"/>
        <v>#DIV/0!</v>
      </c>
      <c r="AC22" s="489" t="e">
        <f t="shared" si="26"/>
        <v>#DIV/0!</v>
      </c>
    </row>
    <row r="23" spans="2:29" x14ac:dyDescent="0.2">
      <c r="B23" s="409">
        <f t="shared" si="24"/>
        <v>14</v>
      </c>
      <c r="C23" s="413">
        <f>DATE(YEAR($AB$4),INT((MONTH($AB$4)-1)/'PSS-A15.1'!$D$9)+(B23-1)*'PSS-A15.1'!$D$9+1,1)</f>
        <v>398</v>
      </c>
      <c r="D23" s="417" t="e">
        <f t="shared" si="0"/>
        <v>#DIV/0!</v>
      </c>
      <c r="E23" s="417" t="e">
        <f t="shared" si="1"/>
        <v>#DIV/0!</v>
      </c>
      <c r="F23" s="417" t="e">
        <f t="shared" si="2"/>
        <v>#DIV/0!</v>
      </c>
      <c r="G23" s="417" t="e">
        <f t="shared" si="3"/>
        <v>#DIV/0!</v>
      </c>
      <c r="H23" s="417" t="e">
        <f t="shared" si="4"/>
        <v>#DIV/0!</v>
      </c>
      <c r="I23" s="417" t="e">
        <f t="shared" si="5"/>
        <v>#DIV/0!</v>
      </c>
      <c r="J23" s="417" t="e">
        <f t="shared" si="6"/>
        <v>#DIV/0!</v>
      </c>
      <c r="K23" s="417" t="e">
        <f t="shared" si="7"/>
        <v>#DIV/0!</v>
      </c>
      <c r="L23" s="417" t="e">
        <f t="shared" si="8"/>
        <v>#DIV/0!</v>
      </c>
      <c r="M23" s="417" t="e">
        <f t="shared" si="9"/>
        <v>#DIV/0!</v>
      </c>
      <c r="N23" s="417" t="e">
        <f t="shared" si="10"/>
        <v>#DIV/0!</v>
      </c>
      <c r="O23" s="417" t="e">
        <f t="shared" si="11"/>
        <v>#DIV/0!</v>
      </c>
      <c r="P23" s="494" t="e">
        <f t="shared" si="12"/>
        <v>#DIV/0!</v>
      </c>
      <c r="Q23" s="417" t="e">
        <f t="shared" si="13"/>
        <v>#DIV/0!</v>
      </c>
      <c r="R23" s="417" t="e">
        <f t="shared" si="14"/>
        <v>#DIV/0!</v>
      </c>
      <c r="S23" s="417" t="e">
        <f t="shared" si="15"/>
        <v>#DIV/0!</v>
      </c>
      <c r="T23" s="417" t="e">
        <f t="shared" si="16"/>
        <v>#DIV/0!</v>
      </c>
      <c r="U23" s="417" t="e">
        <f t="shared" si="17"/>
        <v>#DIV/0!</v>
      </c>
      <c r="V23" s="417" t="e">
        <f t="shared" si="18"/>
        <v>#DIV/0!</v>
      </c>
      <c r="W23" s="417" t="e">
        <f t="shared" si="19"/>
        <v>#DIV/0!</v>
      </c>
      <c r="X23" s="417" t="e">
        <f t="shared" si="20"/>
        <v>#DIV/0!</v>
      </c>
      <c r="Y23" s="417" t="e">
        <f t="shared" si="21"/>
        <v>#DIV/0!</v>
      </c>
      <c r="Z23" s="417" t="e">
        <f t="shared" si="22"/>
        <v>#DIV/0!</v>
      </c>
      <c r="AA23" s="417" t="e">
        <f t="shared" si="23"/>
        <v>#DIV/0!</v>
      </c>
      <c r="AB23" s="417" t="e">
        <f t="shared" si="25"/>
        <v>#DIV/0!</v>
      </c>
      <c r="AC23" s="489" t="e">
        <f t="shared" si="26"/>
        <v>#DIV/0!</v>
      </c>
    </row>
    <row r="24" spans="2:29" x14ac:dyDescent="0.2">
      <c r="B24" s="409">
        <f t="shared" si="24"/>
        <v>15</v>
      </c>
      <c r="C24" s="413">
        <f>DATE(YEAR($AB$4),INT((MONTH($AB$4)-1)/'PSS-A15.1'!$D$9)+(B24-1)*'PSS-A15.1'!$D$9+1,1)</f>
        <v>426</v>
      </c>
      <c r="D24" s="417" t="e">
        <f t="shared" si="0"/>
        <v>#DIV/0!</v>
      </c>
      <c r="E24" s="417" t="e">
        <f t="shared" si="1"/>
        <v>#DIV/0!</v>
      </c>
      <c r="F24" s="417" t="e">
        <f t="shared" si="2"/>
        <v>#DIV/0!</v>
      </c>
      <c r="G24" s="417" t="e">
        <f t="shared" si="3"/>
        <v>#DIV/0!</v>
      </c>
      <c r="H24" s="417" t="e">
        <f t="shared" si="4"/>
        <v>#DIV/0!</v>
      </c>
      <c r="I24" s="417" t="e">
        <f t="shared" si="5"/>
        <v>#DIV/0!</v>
      </c>
      <c r="J24" s="417" t="e">
        <f t="shared" si="6"/>
        <v>#DIV/0!</v>
      </c>
      <c r="K24" s="417" t="e">
        <f t="shared" si="7"/>
        <v>#DIV/0!</v>
      </c>
      <c r="L24" s="417" t="e">
        <f t="shared" si="8"/>
        <v>#DIV/0!</v>
      </c>
      <c r="M24" s="417" t="e">
        <f t="shared" si="9"/>
        <v>#DIV/0!</v>
      </c>
      <c r="N24" s="417" t="e">
        <f t="shared" si="10"/>
        <v>#DIV/0!</v>
      </c>
      <c r="O24" s="417" t="e">
        <f t="shared" si="11"/>
        <v>#DIV/0!</v>
      </c>
      <c r="P24" s="494" t="e">
        <f t="shared" si="12"/>
        <v>#DIV/0!</v>
      </c>
      <c r="Q24" s="417" t="e">
        <f t="shared" si="13"/>
        <v>#DIV/0!</v>
      </c>
      <c r="R24" s="417" t="e">
        <f t="shared" si="14"/>
        <v>#DIV/0!</v>
      </c>
      <c r="S24" s="417" t="e">
        <f t="shared" si="15"/>
        <v>#DIV/0!</v>
      </c>
      <c r="T24" s="417" t="e">
        <f t="shared" si="16"/>
        <v>#DIV/0!</v>
      </c>
      <c r="U24" s="417" t="e">
        <f t="shared" si="17"/>
        <v>#DIV/0!</v>
      </c>
      <c r="V24" s="417" t="e">
        <f t="shared" si="18"/>
        <v>#DIV/0!</v>
      </c>
      <c r="W24" s="417" t="e">
        <f t="shared" si="19"/>
        <v>#DIV/0!</v>
      </c>
      <c r="X24" s="417" t="e">
        <f t="shared" si="20"/>
        <v>#DIV/0!</v>
      </c>
      <c r="Y24" s="417" t="e">
        <f t="shared" si="21"/>
        <v>#DIV/0!</v>
      </c>
      <c r="Z24" s="417" t="e">
        <f t="shared" si="22"/>
        <v>#DIV/0!</v>
      </c>
      <c r="AA24" s="417" t="e">
        <f t="shared" si="23"/>
        <v>#DIV/0!</v>
      </c>
      <c r="AB24" s="417" t="e">
        <f t="shared" si="25"/>
        <v>#DIV/0!</v>
      </c>
      <c r="AC24" s="489" t="e">
        <f t="shared" si="26"/>
        <v>#DIV/0!</v>
      </c>
    </row>
    <row r="25" spans="2:29" x14ac:dyDescent="0.2">
      <c r="B25" s="409">
        <f t="shared" si="24"/>
        <v>16</v>
      </c>
      <c r="C25" s="413">
        <f>DATE(YEAR($AB$4),INT((MONTH($AB$4)-1)/'PSS-A15.1'!$D$9)+(B25-1)*'PSS-A15.1'!$D$9+1,1)</f>
        <v>457</v>
      </c>
      <c r="D25" s="417" t="e">
        <f t="shared" si="0"/>
        <v>#DIV/0!</v>
      </c>
      <c r="E25" s="417" t="e">
        <f t="shared" si="1"/>
        <v>#DIV/0!</v>
      </c>
      <c r="F25" s="417" t="e">
        <f t="shared" si="2"/>
        <v>#DIV/0!</v>
      </c>
      <c r="G25" s="417" t="e">
        <f t="shared" si="3"/>
        <v>#DIV/0!</v>
      </c>
      <c r="H25" s="417" t="e">
        <f t="shared" si="4"/>
        <v>#DIV/0!</v>
      </c>
      <c r="I25" s="417" t="e">
        <f t="shared" si="5"/>
        <v>#DIV/0!</v>
      </c>
      <c r="J25" s="417" t="e">
        <f t="shared" si="6"/>
        <v>#DIV/0!</v>
      </c>
      <c r="K25" s="417" t="e">
        <f t="shared" si="7"/>
        <v>#DIV/0!</v>
      </c>
      <c r="L25" s="417" t="e">
        <f t="shared" si="8"/>
        <v>#DIV/0!</v>
      </c>
      <c r="M25" s="417" t="e">
        <f t="shared" si="9"/>
        <v>#DIV/0!</v>
      </c>
      <c r="N25" s="417" t="e">
        <f t="shared" si="10"/>
        <v>#DIV/0!</v>
      </c>
      <c r="O25" s="417" t="e">
        <f t="shared" si="11"/>
        <v>#DIV/0!</v>
      </c>
      <c r="P25" s="494" t="e">
        <f t="shared" si="12"/>
        <v>#DIV/0!</v>
      </c>
      <c r="Q25" s="417" t="e">
        <f t="shared" si="13"/>
        <v>#DIV/0!</v>
      </c>
      <c r="R25" s="417" t="e">
        <f t="shared" si="14"/>
        <v>#DIV/0!</v>
      </c>
      <c r="S25" s="417" t="e">
        <f t="shared" si="15"/>
        <v>#DIV/0!</v>
      </c>
      <c r="T25" s="417" t="e">
        <f t="shared" si="16"/>
        <v>#DIV/0!</v>
      </c>
      <c r="U25" s="417" t="e">
        <f t="shared" si="17"/>
        <v>#DIV/0!</v>
      </c>
      <c r="V25" s="417" t="e">
        <f t="shared" si="18"/>
        <v>#DIV/0!</v>
      </c>
      <c r="W25" s="417" t="e">
        <f t="shared" si="19"/>
        <v>#DIV/0!</v>
      </c>
      <c r="X25" s="417" t="e">
        <f t="shared" si="20"/>
        <v>#DIV/0!</v>
      </c>
      <c r="Y25" s="417" t="e">
        <f t="shared" si="21"/>
        <v>#DIV/0!</v>
      </c>
      <c r="Z25" s="417" t="e">
        <f t="shared" si="22"/>
        <v>#DIV/0!</v>
      </c>
      <c r="AA25" s="417" t="e">
        <f t="shared" si="23"/>
        <v>#DIV/0!</v>
      </c>
      <c r="AB25" s="417" t="e">
        <f t="shared" si="25"/>
        <v>#DIV/0!</v>
      </c>
      <c r="AC25" s="489" t="e">
        <f t="shared" si="26"/>
        <v>#DIV/0!</v>
      </c>
    </row>
    <row r="26" spans="2:29" x14ac:dyDescent="0.2">
      <c r="B26" s="409">
        <f t="shared" si="24"/>
        <v>17</v>
      </c>
      <c r="C26" s="413">
        <f>DATE(YEAR($AB$4),INT((MONTH($AB$4)-1)/'PSS-A15.1'!$D$9)+(B26-1)*'PSS-A15.1'!$D$9+1,1)</f>
        <v>487</v>
      </c>
      <c r="D26" s="417" t="e">
        <f t="shared" si="0"/>
        <v>#DIV/0!</v>
      </c>
      <c r="E26" s="417" t="e">
        <f t="shared" si="1"/>
        <v>#DIV/0!</v>
      </c>
      <c r="F26" s="417" t="e">
        <f t="shared" si="2"/>
        <v>#DIV/0!</v>
      </c>
      <c r="G26" s="417" t="e">
        <f t="shared" si="3"/>
        <v>#DIV/0!</v>
      </c>
      <c r="H26" s="417" t="e">
        <f t="shared" si="4"/>
        <v>#DIV/0!</v>
      </c>
      <c r="I26" s="417" t="e">
        <f t="shared" si="5"/>
        <v>#DIV/0!</v>
      </c>
      <c r="J26" s="417" t="e">
        <f t="shared" si="6"/>
        <v>#DIV/0!</v>
      </c>
      <c r="K26" s="417" t="e">
        <f t="shared" si="7"/>
        <v>#DIV/0!</v>
      </c>
      <c r="L26" s="417" t="e">
        <f t="shared" si="8"/>
        <v>#DIV/0!</v>
      </c>
      <c r="M26" s="417" t="e">
        <f t="shared" si="9"/>
        <v>#DIV/0!</v>
      </c>
      <c r="N26" s="417" t="e">
        <f t="shared" si="10"/>
        <v>#DIV/0!</v>
      </c>
      <c r="O26" s="417" t="e">
        <f t="shared" si="11"/>
        <v>#DIV/0!</v>
      </c>
      <c r="P26" s="494" t="e">
        <f t="shared" si="12"/>
        <v>#DIV/0!</v>
      </c>
      <c r="Q26" s="417" t="e">
        <f t="shared" si="13"/>
        <v>#DIV/0!</v>
      </c>
      <c r="R26" s="417" t="e">
        <f t="shared" si="14"/>
        <v>#DIV/0!</v>
      </c>
      <c r="S26" s="417" t="e">
        <f t="shared" si="15"/>
        <v>#DIV/0!</v>
      </c>
      <c r="T26" s="417" t="e">
        <f t="shared" si="16"/>
        <v>#DIV/0!</v>
      </c>
      <c r="U26" s="417" t="e">
        <f t="shared" si="17"/>
        <v>#DIV/0!</v>
      </c>
      <c r="V26" s="417" t="e">
        <f t="shared" si="18"/>
        <v>#DIV/0!</v>
      </c>
      <c r="W26" s="417" t="e">
        <f t="shared" si="19"/>
        <v>#DIV/0!</v>
      </c>
      <c r="X26" s="417" t="e">
        <f t="shared" si="20"/>
        <v>#DIV/0!</v>
      </c>
      <c r="Y26" s="417" t="e">
        <f t="shared" si="21"/>
        <v>#DIV/0!</v>
      </c>
      <c r="Z26" s="417" t="e">
        <f t="shared" si="22"/>
        <v>#DIV/0!</v>
      </c>
      <c r="AA26" s="417" t="e">
        <f t="shared" si="23"/>
        <v>#DIV/0!</v>
      </c>
      <c r="AB26" s="417" t="e">
        <f t="shared" si="25"/>
        <v>#DIV/0!</v>
      </c>
      <c r="AC26" s="489" t="e">
        <f t="shared" si="26"/>
        <v>#DIV/0!</v>
      </c>
    </row>
    <row r="27" spans="2:29" x14ac:dyDescent="0.2">
      <c r="B27" s="409">
        <f t="shared" si="24"/>
        <v>18</v>
      </c>
      <c r="C27" s="413">
        <f>DATE(YEAR($AB$4),INT((MONTH($AB$4)-1)/'PSS-A15.1'!$D$9)+(B27-1)*'PSS-A15.1'!$D$9+1,1)</f>
        <v>518</v>
      </c>
      <c r="D27" s="417" t="e">
        <f t="shared" si="0"/>
        <v>#DIV/0!</v>
      </c>
      <c r="E27" s="417" t="e">
        <f t="shared" si="1"/>
        <v>#DIV/0!</v>
      </c>
      <c r="F27" s="417" t="e">
        <f t="shared" si="2"/>
        <v>#DIV/0!</v>
      </c>
      <c r="G27" s="417" t="e">
        <f t="shared" si="3"/>
        <v>#DIV/0!</v>
      </c>
      <c r="H27" s="417" t="e">
        <f t="shared" si="4"/>
        <v>#DIV/0!</v>
      </c>
      <c r="I27" s="417" t="e">
        <f t="shared" si="5"/>
        <v>#DIV/0!</v>
      </c>
      <c r="J27" s="417" t="e">
        <f t="shared" si="6"/>
        <v>#DIV/0!</v>
      </c>
      <c r="K27" s="417" t="e">
        <f t="shared" si="7"/>
        <v>#DIV/0!</v>
      </c>
      <c r="L27" s="417" t="e">
        <f t="shared" si="8"/>
        <v>#DIV/0!</v>
      </c>
      <c r="M27" s="417" t="e">
        <f t="shared" si="9"/>
        <v>#DIV/0!</v>
      </c>
      <c r="N27" s="417" t="e">
        <f t="shared" si="10"/>
        <v>#DIV/0!</v>
      </c>
      <c r="O27" s="417" t="e">
        <f t="shared" si="11"/>
        <v>#DIV/0!</v>
      </c>
      <c r="P27" s="494" t="e">
        <f t="shared" si="12"/>
        <v>#DIV/0!</v>
      </c>
      <c r="Q27" s="417" t="e">
        <f t="shared" si="13"/>
        <v>#DIV/0!</v>
      </c>
      <c r="R27" s="417" t="e">
        <f t="shared" si="14"/>
        <v>#DIV/0!</v>
      </c>
      <c r="S27" s="417" t="e">
        <f t="shared" si="15"/>
        <v>#DIV/0!</v>
      </c>
      <c r="T27" s="417" t="e">
        <f t="shared" si="16"/>
        <v>#DIV/0!</v>
      </c>
      <c r="U27" s="417" t="e">
        <f t="shared" si="17"/>
        <v>#DIV/0!</v>
      </c>
      <c r="V27" s="417" t="e">
        <f t="shared" si="18"/>
        <v>#DIV/0!</v>
      </c>
      <c r="W27" s="417" t="e">
        <f t="shared" si="19"/>
        <v>#DIV/0!</v>
      </c>
      <c r="X27" s="417" t="e">
        <f t="shared" si="20"/>
        <v>#DIV/0!</v>
      </c>
      <c r="Y27" s="417" t="e">
        <f t="shared" si="21"/>
        <v>#DIV/0!</v>
      </c>
      <c r="Z27" s="417" t="e">
        <f t="shared" si="22"/>
        <v>#DIV/0!</v>
      </c>
      <c r="AA27" s="417" t="e">
        <f t="shared" si="23"/>
        <v>#DIV/0!</v>
      </c>
      <c r="AB27" s="417" t="e">
        <f t="shared" si="25"/>
        <v>#DIV/0!</v>
      </c>
      <c r="AC27" s="489" t="e">
        <f t="shared" si="26"/>
        <v>#DIV/0!</v>
      </c>
    </row>
    <row r="28" spans="2:29" x14ac:dyDescent="0.2">
      <c r="B28" s="409">
        <f t="shared" si="24"/>
        <v>19</v>
      </c>
      <c r="C28" s="413">
        <f>DATE(YEAR($AB$4),INT((MONTH($AB$4)-1)/'PSS-A15.1'!$D$9)+(B28-1)*'PSS-A15.1'!$D$9+1,1)</f>
        <v>548</v>
      </c>
      <c r="D28" s="417" t="e">
        <f t="shared" si="0"/>
        <v>#DIV/0!</v>
      </c>
      <c r="E28" s="417" t="e">
        <f t="shared" si="1"/>
        <v>#DIV/0!</v>
      </c>
      <c r="F28" s="417" t="e">
        <f t="shared" si="2"/>
        <v>#DIV/0!</v>
      </c>
      <c r="G28" s="417" t="e">
        <f t="shared" si="3"/>
        <v>#DIV/0!</v>
      </c>
      <c r="H28" s="417" t="e">
        <f t="shared" si="4"/>
        <v>#DIV/0!</v>
      </c>
      <c r="I28" s="417" t="e">
        <f t="shared" si="5"/>
        <v>#DIV/0!</v>
      </c>
      <c r="J28" s="417" t="e">
        <f t="shared" si="6"/>
        <v>#DIV/0!</v>
      </c>
      <c r="K28" s="417" t="e">
        <f t="shared" si="7"/>
        <v>#DIV/0!</v>
      </c>
      <c r="L28" s="417" t="e">
        <f t="shared" si="8"/>
        <v>#DIV/0!</v>
      </c>
      <c r="M28" s="417" t="e">
        <f t="shared" si="9"/>
        <v>#DIV/0!</v>
      </c>
      <c r="N28" s="417" t="e">
        <f t="shared" si="10"/>
        <v>#DIV/0!</v>
      </c>
      <c r="O28" s="417" t="e">
        <f t="shared" si="11"/>
        <v>#DIV/0!</v>
      </c>
      <c r="P28" s="494" t="e">
        <f t="shared" si="12"/>
        <v>#DIV/0!</v>
      </c>
      <c r="Q28" s="417" t="e">
        <f t="shared" si="13"/>
        <v>#DIV/0!</v>
      </c>
      <c r="R28" s="417" t="e">
        <f t="shared" si="14"/>
        <v>#DIV/0!</v>
      </c>
      <c r="S28" s="417" t="e">
        <f t="shared" si="15"/>
        <v>#DIV/0!</v>
      </c>
      <c r="T28" s="417" t="e">
        <f t="shared" si="16"/>
        <v>#DIV/0!</v>
      </c>
      <c r="U28" s="417" t="e">
        <f t="shared" si="17"/>
        <v>#DIV/0!</v>
      </c>
      <c r="V28" s="417" t="e">
        <f t="shared" si="18"/>
        <v>#DIV/0!</v>
      </c>
      <c r="W28" s="417" t="e">
        <f t="shared" si="19"/>
        <v>#DIV/0!</v>
      </c>
      <c r="X28" s="417" t="e">
        <f t="shared" si="20"/>
        <v>#DIV/0!</v>
      </c>
      <c r="Y28" s="417" t="e">
        <f t="shared" si="21"/>
        <v>#DIV/0!</v>
      </c>
      <c r="Z28" s="417" t="e">
        <f t="shared" si="22"/>
        <v>#DIV/0!</v>
      </c>
      <c r="AA28" s="417" t="e">
        <f t="shared" si="23"/>
        <v>#DIV/0!</v>
      </c>
      <c r="AB28" s="417" t="e">
        <f t="shared" si="25"/>
        <v>#DIV/0!</v>
      </c>
      <c r="AC28" s="489" t="e">
        <f t="shared" si="26"/>
        <v>#DIV/0!</v>
      </c>
    </row>
    <row r="29" spans="2:29" x14ac:dyDescent="0.2">
      <c r="B29" s="409">
        <f t="shared" si="24"/>
        <v>20</v>
      </c>
      <c r="C29" s="413">
        <f>DATE(YEAR($AB$4),INT((MONTH($AB$4)-1)/'PSS-A15.1'!$D$9)+(B29-1)*'PSS-A15.1'!$D$9+1,1)</f>
        <v>579</v>
      </c>
      <c r="D29" s="417" t="e">
        <f t="shared" si="0"/>
        <v>#DIV/0!</v>
      </c>
      <c r="E29" s="417" t="e">
        <f t="shared" si="1"/>
        <v>#DIV/0!</v>
      </c>
      <c r="F29" s="417" t="e">
        <f t="shared" si="2"/>
        <v>#DIV/0!</v>
      </c>
      <c r="G29" s="417" t="e">
        <f t="shared" si="3"/>
        <v>#DIV/0!</v>
      </c>
      <c r="H29" s="417" t="e">
        <f t="shared" si="4"/>
        <v>#DIV/0!</v>
      </c>
      <c r="I29" s="417" t="e">
        <f t="shared" si="5"/>
        <v>#DIV/0!</v>
      </c>
      <c r="J29" s="417" t="e">
        <f t="shared" si="6"/>
        <v>#DIV/0!</v>
      </c>
      <c r="K29" s="417" t="e">
        <f t="shared" si="7"/>
        <v>#DIV/0!</v>
      </c>
      <c r="L29" s="417" t="e">
        <f t="shared" si="8"/>
        <v>#DIV/0!</v>
      </c>
      <c r="M29" s="417" t="e">
        <f t="shared" si="9"/>
        <v>#DIV/0!</v>
      </c>
      <c r="N29" s="417" t="e">
        <f t="shared" si="10"/>
        <v>#DIV/0!</v>
      </c>
      <c r="O29" s="417" t="e">
        <f t="shared" si="11"/>
        <v>#DIV/0!</v>
      </c>
      <c r="P29" s="494" t="e">
        <f t="shared" si="12"/>
        <v>#DIV/0!</v>
      </c>
      <c r="Q29" s="417" t="e">
        <f t="shared" si="13"/>
        <v>#DIV/0!</v>
      </c>
      <c r="R29" s="417" t="e">
        <f t="shared" si="14"/>
        <v>#DIV/0!</v>
      </c>
      <c r="S29" s="417" t="e">
        <f t="shared" si="15"/>
        <v>#DIV/0!</v>
      </c>
      <c r="T29" s="417" t="e">
        <f t="shared" si="16"/>
        <v>#DIV/0!</v>
      </c>
      <c r="U29" s="417" t="e">
        <f t="shared" si="17"/>
        <v>#DIV/0!</v>
      </c>
      <c r="V29" s="417" t="e">
        <f t="shared" si="18"/>
        <v>#DIV/0!</v>
      </c>
      <c r="W29" s="417" t="e">
        <f t="shared" si="19"/>
        <v>#DIV/0!</v>
      </c>
      <c r="X29" s="417" t="e">
        <f t="shared" si="20"/>
        <v>#DIV/0!</v>
      </c>
      <c r="Y29" s="417" t="e">
        <f t="shared" si="21"/>
        <v>#DIV/0!</v>
      </c>
      <c r="Z29" s="417" t="e">
        <f t="shared" si="22"/>
        <v>#DIV/0!</v>
      </c>
      <c r="AA29" s="417" t="e">
        <f t="shared" si="23"/>
        <v>#DIV/0!</v>
      </c>
      <c r="AB29" s="417" t="e">
        <f t="shared" si="25"/>
        <v>#DIV/0!</v>
      </c>
      <c r="AC29" s="489" t="e">
        <f t="shared" si="26"/>
        <v>#DIV/0!</v>
      </c>
    </row>
    <row r="30" spans="2:29" x14ac:dyDescent="0.2">
      <c r="B30" s="409">
        <f t="shared" si="24"/>
        <v>21</v>
      </c>
      <c r="C30" s="413">
        <f>DATE(YEAR($AB$4),INT((MONTH($AB$4)-1)/'PSS-A15.1'!$D$9)+(B30-1)*'PSS-A15.1'!$D$9+1,1)</f>
        <v>610</v>
      </c>
      <c r="D30" s="417" t="e">
        <f t="shared" si="0"/>
        <v>#DIV/0!</v>
      </c>
      <c r="E30" s="417" t="e">
        <f t="shared" si="1"/>
        <v>#DIV/0!</v>
      </c>
      <c r="F30" s="417" t="e">
        <f t="shared" si="2"/>
        <v>#DIV/0!</v>
      </c>
      <c r="G30" s="417" t="e">
        <f t="shared" si="3"/>
        <v>#DIV/0!</v>
      </c>
      <c r="H30" s="417" t="e">
        <f t="shared" si="4"/>
        <v>#DIV/0!</v>
      </c>
      <c r="I30" s="417" t="e">
        <f t="shared" si="5"/>
        <v>#DIV/0!</v>
      </c>
      <c r="J30" s="417" t="e">
        <f t="shared" si="6"/>
        <v>#DIV/0!</v>
      </c>
      <c r="K30" s="417" t="e">
        <f t="shared" si="7"/>
        <v>#DIV/0!</v>
      </c>
      <c r="L30" s="417" t="e">
        <f t="shared" si="8"/>
        <v>#DIV/0!</v>
      </c>
      <c r="M30" s="417" t="e">
        <f t="shared" si="9"/>
        <v>#DIV/0!</v>
      </c>
      <c r="N30" s="417" t="e">
        <f t="shared" si="10"/>
        <v>#DIV/0!</v>
      </c>
      <c r="O30" s="417" t="e">
        <f t="shared" si="11"/>
        <v>#DIV/0!</v>
      </c>
      <c r="P30" s="494" t="e">
        <f t="shared" si="12"/>
        <v>#DIV/0!</v>
      </c>
      <c r="Q30" s="417" t="e">
        <f t="shared" si="13"/>
        <v>#DIV/0!</v>
      </c>
      <c r="R30" s="417" t="e">
        <f t="shared" si="14"/>
        <v>#DIV/0!</v>
      </c>
      <c r="S30" s="417" t="e">
        <f t="shared" si="15"/>
        <v>#DIV/0!</v>
      </c>
      <c r="T30" s="417" t="e">
        <f t="shared" si="16"/>
        <v>#DIV/0!</v>
      </c>
      <c r="U30" s="417" t="e">
        <f t="shared" si="17"/>
        <v>#DIV/0!</v>
      </c>
      <c r="V30" s="417" t="e">
        <f t="shared" si="18"/>
        <v>#DIV/0!</v>
      </c>
      <c r="W30" s="417" t="e">
        <f t="shared" si="19"/>
        <v>#DIV/0!</v>
      </c>
      <c r="X30" s="417" t="e">
        <f t="shared" si="20"/>
        <v>#DIV/0!</v>
      </c>
      <c r="Y30" s="417" t="e">
        <f t="shared" si="21"/>
        <v>#DIV/0!</v>
      </c>
      <c r="Z30" s="417" t="e">
        <f t="shared" si="22"/>
        <v>#DIV/0!</v>
      </c>
      <c r="AA30" s="417" t="e">
        <f t="shared" si="23"/>
        <v>#DIV/0!</v>
      </c>
      <c r="AB30" s="417" t="e">
        <f t="shared" si="25"/>
        <v>#DIV/0!</v>
      </c>
      <c r="AC30" s="489" t="e">
        <f t="shared" si="26"/>
        <v>#DIV/0!</v>
      </c>
    </row>
    <row r="31" spans="2:29" x14ac:dyDescent="0.2">
      <c r="B31" s="409">
        <f t="shared" si="24"/>
        <v>22</v>
      </c>
      <c r="C31" s="413">
        <f>DATE(YEAR($AB$4),INT((MONTH($AB$4)-1)/'PSS-A15.1'!$D$9)+(B31-1)*'PSS-A15.1'!$D$9+1,1)</f>
        <v>640</v>
      </c>
      <c r="D31" s="417" t="e">
        <f t="shared" si="0"/>
        <v>#DIV/0!</v>
      </c>
      <c r="E31" s="417" t="e">
        <f t="shared" si="1"/>
        <v>#DIV/0!</v>
      </c>
      <c r="F31" s="417" t="e">
        <f t="shared" si="2"/>
        <v>#DIV/0!</v>
      </c>
      <c r="G31" s="417" t="e">
        <f t="shared" si="3"/>
        <v>#DIV/0!</v>
      </c>
      <c r="H31" s="417" t="e">
        <f t="shared" si="4"/>
        <v>#DIV/0!</v>
      </c>
      <c r="I31" s="417" t="e">
        <f t="shared" si="5"/>
        <v>#DIV/0!</v>
      </c>
      <c r="J31" s="417" t="e">
        <f t="shared" si="6"/>
        <v>#DIV/0!</v>
      </c>
      <c r="K31" s="417" t="e">
        <f t="shared" si="7"/>
        <v>#DIV/0!</v>
      </c>
      <c r="L31" s="417" t="e">
        <f t="shared" si="8"/>
        <v>#DIV/0!</v>
      </c>
      <c r="M31" s="417" t="e">
        <f t="shared" si="9"/>
        <v>#DIV/0!</v>
      </c>
      <c r="N31" s="417" t="e">
        <f t="shared" si="10"/>
        <v>#DIV/0!</v>
      </c>
      <c r="O31" s="417" t="e">
        <f t="shared" si="11"/>
        <v>#DIV/0!</v>
      </c>
      <c r="P31" s="494" t="e">
        <f t="shared" si="12"/>
        <v>#DIV/0!</v>
      </c>
      <c r="Q31" s="417" t="e">
        <f t="shared" si="13"/>
        <v>#DIV/0!</v>
      </c>
      <c r="R31" s="417" t="e">
        <f t="shared" si="14"/>
        <v>#DIV/0!</v>
      </c>
      <c r="S31" s="417" t="e">
        <f t="shared" si="15"/>
        <v>#DIV/0!</v>
      </c>
      <c r="T31" s="417" t="e">
        <f t="shared" si="16"/>
        <v>#DIV/0!</v>
      </c>
      <c r="U31" s="417" t="e">
        <f t="shared" si="17"/>
        <v>#DIV/0!</v>
      </c>
      <c r="V31" s="417" t="e">
        <f t="shared" si="18"/>
        <v>#DIV/0!</v>
      </c>
      <c r="W31" s="417" t="e">
        <f t="shared" si="19"/>
        <v>#DIV/0!</v>
      </c>
      <c r="X31" s="417" t="e">
        <f t="shared" si="20"/>
        <v>#DIV/0!</v>
      </c>
      <c r="Y31" s="417" t="e">
        <f t="shared" si="21"/>
        <v>#DIV/0!</v>
      </c>
      <c r="Z31" s="417" t="e">
        <f t="shared" si="22"/>
        <v>#DIV/0!</v>
      </c>
      <c r="AA31" s="417" t="e">
        <f t="shared" si="23"/>
        <v>#DIV/0!</v>
      </c>
      <c r="AB31" s="417" t="e">
        <f t="shared" si="25"/>
        <v>#DIV/0!</v>
      </c>
      <c r="AC31" s="489" t="e">
        <f t="shared" si="26"/>
        <v>#DIV/0!</v>
      </c>
    </row>
    <row r="32" spans="2:29" x14ac:dyDescent="0.2">
      <c r="B32" s="409">
        <f t="shared" si="24"/>
        <v>23</v>
      </c>
      <c r="C32" s="413">
        <f>DATE(YEAR($AB$4),INT((MONTH($AB$4)-1)/'PSS-A15.1'!$D$9)+(B32-1)*'PSS-A15.1'!$D$9+1,1)</f>
        <v>671</v>
      </c>
      <c r="D32" s="417" t="e">
        <f t="shared" si="0"/>
        <v>#DIV/0!</v>
      </c>
      <c r="E32" s="417" t="e">
        <f t="shared" si="1"/>
        <v>#DIV/0!</v>
      </c>
      <c r="F32" s="417" t="e">
        <f t="shared" si="2"/>
        <v>#DIV/0!</v>
      </c>
      <c r="G32" s="417" t="e">
        <f t="shared" si="3"/>
        <v>#DIV/0!</v>
      </c>
      <c r="H32" s="417" t="e">
        <f t="shared" si="4"/>
        <v>#DIV/0!</v>
      </c>
      <c r="I32" s="417" t="e">
        <f t="shared" si="5"/>
        <v>#DIV/0!</v>
      </c>
      <c r="J32" s="417" t="e">
        <f t="shared" si="6"/>
        <v>#DIV/0!</v>
      </c>
      <c r="K32" s="417" t="e">
        <f t="shared" si="7"/>
        <v>#DIV/0!</v>
      </c>
      <c r="L32" s="417" t="e">
        <f t="shared" si="8"/>
        <v>#DIV/0!</v>
      </c>
      <c r="M32" s="417" t="e">
        <f t="shared" si="9"/>
        <v>#DIV/0!</v>
      </c>
      <c r="N32" s="417" t="e">
        <f t="shared" si="10"/>
        <v>#DIV/0!</v>
      </c>
      <c r="O32" s="417" t="e">
        <f t="shared" si="11"/>
        <v>#DIV/0!</v>
      </c>
      <c r="P32" s="494" t="e">
        <f t="shared" si="12"/>
        <v>#DIV/0!</v>
      </c>
      <c r="Q32" s="417" t="e">
        <f t="shared" si="13"/>
        <v>#DIV/0!</v>
      </c>
      <c r="R32" s="417" t="e">
        <f t="shared" si="14"/>
        <v>#DIV/0!</v>
      </c>
      <c r="S32" s="417" t="e">
        <f t="shared" si="15"/>
        <v>#DIV/0!</v>
      </c>
      <c r="T32" s="417" t="e">
        <f t="shared" si="16"/>
        <v>#DIV/0!</v>
      </c>
      <c r="U32" s="417" t="e">
        <f t="shared" si="17"/>
        <v>#DIV/0!</v>
      </c>
      <c r="V32" s="417" t="e">
        <f t="shared" si="18"/>
        <v>#DIV/0!</v>
      </c>
      <c r="W32" s="417" t="e">
        <f t="shared" si="19"/>
        <v>#DIV/0!</v>
      </c>
      <c r="X32" s="417" t="e">
        <f t="shared" si="20"/>
        <v>#DIV/0!</v>
      </c>
      <c r="Y32" s="417" t="e">
        <f t="shared" si="21"/>
        <v>#DIV/0!</v>
      </c>
      <c r="Z32" s="417" t="e">
        <f t="shared" si="22"/>
        <v>#DIV/0!</v>
      </c>
      <c r="AA32" s="417" t="e">
        <f t="shared" si="23"/>
        <v>#DIV/0!</v>
      </c>
      <c r="AB32" s="417" t="e">
        <f t="shared" si="25"/>
        <v>#DIV/0!</v>
      </c>
      <c r="AC32" s="489" t="e">
        <f t="shared" si="26"/>
        <v>#DIV/0!</v>
      </c>
    </row>
    <row r="33" spans="2:29" x14ac:dyDescent="0.2">
      <c r="B33" s="409">
        <f t="shared" si="24"/>
        <v>24</v>
      </c>
      <c r="C33" s="413">
        <f>DATE(YEAR($AB$4),INT((MONTH($AB$4)-1)/'PSS-A15.1'!$D$9)+(B33-1)*'PSS-A15.1'!$D$9+1,1)</f>
        <v>701</v>
      </c>
      <c r="D33" s="417" t="e">
        <f t="shared" si="0"/>
        <v>#DIV/0!</v>
      </c>
      <c r="E33" s="417" t="e">
        <f t="shared" si="1"/>
        <v>#DIV/0!</v>
      </c>
      <c r="F33" s="417" t="e">
        <f t="shared" si="2"/>
        <v>#DIV/0!</v>
      </c>
      <c r="G33" s="417" t="e">
        <f t="shared" si="3"/>
        <v>#DIV/0!</v>
      </c>
      <c r="H33" s="417" t="e">
        <f t="shared" si="4"/>
        <v>#DIV/0!</v>
      </c>
      <c r="I33" s="417" t="e">
        <f t="shared" si="5"/>
        <v>#DIV/0!</v>
      </c>
      <c r="J33" s="417" t="e">
        <f t="shared" si="6"/>
        <v>#DIV/0!</v>
      </c>
      <c r="K33" s="417" t="e">
        <f t="shared" si="7"/>
        <v>#DIV/0!</v>
      </c>
      <c r="L33" s="417" t="e">
        <f t="shared" si="8"/>
        <v>#DIV/0!</v>
      </c>
      <c r="M33" s="417" t="e">
        <f t="shared" si="9"/>
        <v>#DIV/0!</v>
      </c>
      <c r="N33" s="417" t="e">
        <f t="shared" si="10"/>
        <v>#DIV/0!</v>
      </c>
      <c r="O33" s="417" t="e">
        <f t="shared" si="11"/>
        <v>#DIV/0!</v>
      </c>
      <c r="P33" s="494" t="e">
        <f t="shared" si="12"/>
        <v>#DIV/0!</v>
      </c>
      <c r="Q33" s="417" t="e">
        <f t="shared" si="13"/>
        <v>#DIV/0!</v>
      </c>
      <c r="R33" s="417" t="e">
        <f t="shared" si="14"/>
        <v>#DIV/0!</v>
      </c>
      <c r="S33" s="417" t="e">
        <f t="shared" si="15"/>
        <v>#DIV/0!</v>
      </c>
      <c r="T33" s="417" t="e">
        <f t="shared" si="16"/>
        <v>#DIV/0!</v>
      </c>
      <c r="U33" s="417" t="e">
        <f t="shared" si="17"/>
        <v>#DIV/0!</v>
      </c>
      <c r="V33" s="417" t="e">
        <f t="shared" si="18"/>
        <v>#DIV/0!</v>
      </c>
      <c r="W33" s="417" t="e">
        <f t="shared" si="19"/>
        <v>#DIV/0!</v>
      </c>
      <c r="X33" s="417" t="e">
        <f t="shared" si="20"/>
        <v>#DIV/0!</v>
      </c>
      <c r="Y33" s="417" t="e">
        <f t="shared" si="21"/>
        <v>#DIV/0!</v>
      </c>
      <c r="Z33" s="417" t="e">
        <f t="shared" si="22"/>
        <v>#DIV/0!</v>
      </c>
      <c r="AA33" s="417" t="e">
        <f t="shared" si="23"/>
        <v>#DIV/0!</v>
      </c>
      <c r="AB33" s="417" t="e">
        <f t="shared" si="25"/>
        <v>#DIV/0!</v>
      </c>
      <c r="AC33" s="489" t="e">
        <f t="shared" si="26"/>
        <v>#DIV/0!</v>
      </c>
    </row>
    <row r="34" spans="2:29" x14ac:dyDescent="0.2">
      <c r="B34" s="409">
        <f t="shared" si="24"/>
        <v>25</v>
      </c>
      <c r="C34" s="413">
        <f>DATE(YEAR($AB$4),INT((MONTH($AB$4)-1)/'PSS-A15.1'!$D$9)+(B34-1)*'PSS-A15.1'!$D$9+1,1)</f>
        <v>732</v>
      </c>
      <c r="D34" s="417" t="e">
        <f t="shared" si="0"/>
        <v>#DIV/0!</v>
      </c>
      <c r="E34" s="417" t="e">
        <f t="shared" si="1"/>
        <v>#DIV/0!</v>
      </c>
      <c r="F34" s="417" t="e">
        <f t="shared" si="2"/>
        <v>#DIV/0!</v>
      </c>
      <c r="G34" s="417" t="e">
        <f t="shared" si="3"/>
        <v>#DIV/0!</v>
      </c>
      <c r="H34" s="417" t="e">
        <f t="shared" si="4"/>
        <v>#DIV/0!</v>
      </c>
      <c r="I34" s="417" t="e">
        <f t="shared" si="5"/>
        <v>#DIV/0!</v>
      </c>
      <c r="J34" s="417" t="e">
        <f t="shared" si="6"/>
        <v>#DIV/0!</v>
      </c>
      <c r="K34" s="417" t="e">
        <f t="shared" si="7"/>
        <v>#DIV/0!</v>
      </c>
      <c r="L34" s="417" t="e">
        <f t="shared" si="8"/>
        <v>#DIV/0!</v>
      </c>
      <c r="M34" s="417" t="e">
        <f t="shared" si="9"/>
        <v>#DIV/0!</v>
      </c>
      <c r="N34" s="417" t="e">
        <f t="shared" si="10"/>
        <v>#DIV/0!</v>
      </c>
      <c r="O34" s="417" t="e">
        <f t="shared" si="11"/>
        <v>#DIV/0!</v>
      </c>
      <c r="P34" s="494" t="e">
        <f t="shared" si="12"/>
        <v>#DIV/0!</v>
      </c>
      <c r="Q34" s="417" t="e">
        <f t="shared" si="13"/>
        <v>#DIV/0!</v>
      </c>
      <c r="R34" s="417" t="e">
        <f t="shared" si="14"/>
        <v>#DIV/0!</v>
      </c>
      <c r="S34" s="417" t="e">
        <f t="shared" si="15"/>
        <v>#DIV/0!</v>
      </c>
      <c r="T34" s="417" t="e">
        <f t="shared" si="16"/>
        <v>#DIV/0!</v>
      </c>
      <c r="U34" s="417" t="e">
        <f t="shared" si="17"/>
        <v>#DIV/0!</v>
      </c>
      <c r="V34" s="417" t="e">
        <f t="shared" si="18"/>
        <v>#DIV/0!</v>
      </c>
      <c r="W34" s="417" t="e">
        <f t="shared" si="19"/>
        <v>#DIV/0!</v>
      </c>
      <c r="X34" s="417" t="e">
        <f t="shared" si="20"/>
        <v>#DIV/0!</v>
      </c>
      <c r="Y34" s="417" t="e">
        <f t="shared" si="21"/>
        <v>#DIV/0!</v>
      </c>
      <c r="Z34" s="417" t="e">
        <f t="shared" si="22"/>
        <v>#DIV/0!</v>
      </c>
      <c r="AA34" s="417" t="e">
        <f t="shared" si="23"/>
        <v>#DIV/0!</v>
      </c>
      <c r="AB34" s="417" t="e">
        <f t="shared" si="25"/>
        <v>#DIV/0!</v>
      </c>
      <c r="AC34" s="489" t="e">
        <f t="shared" si="26"/>
        <v>#DIV/0!</v>
      </c>
    </row>
    <row r="35" spans="2:29" x14ac:dyDescent="0.2">
      <c r="B35" s="409">
        <f t="shared" si="24"/>
        <v>26</v>
      </c>
      <c r="C35" s="413">
        <f>DATE(YEAR($AB$4),INT((MONTH($AB$4)-1)/'PSS-A15.1'!$D$9)+(B35-1)*'PSS-A15.1'!$D$9+1,1)</f>
        <v>763</v>
      </c>
      <c r="D35" s="417" t="e">
        <f t="shared" si="0"/>
        <v>#DIV/0!</v>
      </c>
      <c r="E35" s="417" t="e">
        <f t="shared" si="1"/>
        <v>#DIV/0!</v>
      </c>
      <c r="F35" s="417" t="e">
        <f t="shared" si="2"/>
        <v>#DIV/0!</v>
      </c>
      <c r="G35" s="417" t="e">
        <f t="shared" si="3"/>
        <v>#DIV/0!</v>
      </c>
      <c r="H35" s="417" t="e">
        <f t="shared" si="4"/>
        <v>#DIV/0!</v>
      </c>
      <c r="I35" s="417" t="e">
        <f t="shared" si="5"/>
        <v>#DIV/0!</v>
      </c>
      <c r="J35" s="417" t="e">
        <f t="shared" si="6"/>
        <v>#DIV/0!</v>
      </c>
      <c r="K35" s="417" t="e">
        <f t="shared" si="7"/>
        <v>#DIV/0!</v>
      </c>
      <c r="L35" s="417" t="e">
        <f t="shared" si="8"/>
        <v>#DIV/0!</v>
      </c>
      <c r="M35" s="417" t="e">
        <f t="shared" si="9"/>
        <v>#DIV/0!</v>
      </c>
      <c r="N35" s="417" t="e">
        <f t="shared" si="10"/>
        <v>#DIV/0!</v>
      </c>
      <c r="O35" s="417" t="e">
        <f t="shared" si="11"/>
        <v>#DIV/0!</v>
      </c>
      <c r="P35" s="494" t="e">
        <f t="shared" si="12"/>
        <v>#DIV/0!</v>
      </c>
      <c r="Q35" s="417" t="e">
        <f t="shared" si="13"/>
        <v>#DIV/0!</v>
      </c>
      <c r="R35" s="417" t="e">
        <f t="shared" si="14"/>
        <v>#DIV/0!</v>
      </c>
      <c r="S35" s="417" t="e">
        <f t="shared" si="15"/>
        <v>#DIV/0!</v>
      </c>
      <c r="T35" s="417" t="e">
        <f t="shared" si="16"/>
        <v>#DIV/0!</v>
      </c>
      <c r="U35" s="417" t="e">
        <f t="shared" si="17"/>
        <v>#DIV/0!</v>
      </c>
      <c r="V35" s="417" t="e">
        <f t="shared" si="18"/>
        <v>#DIV/0!</v>
      </c>
      <c r="W35" s="417" t="e">
        <f t="shared" si="19"/>
        <v>#DIV/0!</v>
      </c>
      <c r="X35" s="417" t="e">
        <f t="shared" si="20"/>
        <v>#DIV/0!</v>
      </c>
      <c r="Y35" s="417" t="e">
        <f t="shared" si="21"/>
        <v>#DIV/0!</v>
      </c>
      <c r="Z35" s="417" t="e">
        <f t="shared" si="22"/>
        <v>#DIV/0!</v>
      </c>
      <c r="AA35" s="417" t="e">
        <f t="shared" si="23"/>
        <v>#DIV/0!</v>
      </c>
      <c r="AB35" s="417" t="e">
        <f t="shared" si="25"/>
        <v>#DIV/0!</v>
      </c>
      <c r="AC35" s="489" t="e">
        <f t="shared" si="26"/>
        <v>#DIV/0!</v>
      </c>
    </row>
    <row r="36" spans="2:29" x14ac:dyDescent="0.2">
      <c r="B36" s="409">
        <f t="shared" si="24"/>
        <v>27</v>
      </c>
      <c r="C36" s="413">
        <f>DATE(YEAR($AB$4),INT((MONTH($AB$4)-1)/'PSS-A15.1'!$D$9)+(B36-1)*'PSS-A15.1'!$D$9+1,1)</f>
        <v>791</v>
      </c>
      <c r="D36" s="417" t="e">
        <f t="shared" si="0"/>
        <v>#DIV/0!</v>
      </c>
      <c r="E36" s="417" t="e">
        <f t="shared" si="1"/>
        <v>#DIV/0!</v>
      </c>
      <c r="F36" s="417" t="e">
        <f t="shared" si="2"/>
        <v>#DIV/0!</v>
      </c>
      <c r="G36" s="417" t="e">
        <f t="shared" si="3"/>
        <v>#DIV/0!</v>
      </c>
      <c r="H36" s="417" t="e">
        <f t="shared" si="4"/>
        <v>#DIV/0!</v>
      </c>
      <c r="I36" s="417" t="e">
        <f t="shared" si="5"/>
        <v>#DIV/0!</v>
      </c>
      <c r="J36" s="417" t="e">
        <f t="shared" si="6"/>
        <v>#DIV/0!</v>
      </c>
      <c r="K36" s="417" t="e">
        <f t="shared" si="7"/>
        <v>#DIV/0!</v>
      </c>
      <c r="L36" s="417" t="e">
        <f t="shared" si="8"/>
        <v>#DIV/0!</v>
      </c>
      <c r="M36" s="417" t="e">
        <f t="shared" si="9"/>
        <v>#DIV/0!</v>
      </c>
      <c r="N36" s="417" t="e">
        <f t="shared" si="10"/>
        <v>#DIV/0!</v>
      </c>
      <c r="O36" s="417" t="e">
        <f t="shared" si="11"/>
        <v>#DIV/0!</v>
      </c>
      <c r="P36" s="494" t="e">
        <f t="shared" si="12"/>
        <v>#DIV/0!</v>
      </c>
      <c r="Q36" s="417" t="e">
        <f t="shared" si="13"/>
        <v>#DIV/0!</v>
      </c>
      <c r="R36" s="417" t="e">
        <f t="shared" si="14"/>
        <v>#DIV/0!</v>
      </c>
      <c r="S36" s="417" t="e">
        <f t="shared" si="15"/>
        <v>#DIV/0!</v>
      </c>
      <c r="T36" s="417" t="e">
        <f t="shared" si="16"/>
        <v>#DIV/0!</v>
      </c>
      <c r="U36" s="417" t="e">
        <f t="shared" si="17"/>
        <v>#DIV/0!</v>
      </c>
      <c r="V36" s="417" t="e">
        <f t="shared" si="18"/>
        <v>#DIV/0!</v>
      </c>
      <c r="W36" s="417" t="e">
        <f t="shared" si="19"/>
        <v>#DIV/0!</v>
      </c>
      <c r="X36" s="417" t="e">
        <f t="shared" si="20"/>
        <v>#DIV/0!</v>
      </c>
      <c r="Y36" s="417" t="e">
        <f t="shared" si="21"/>
        <v>#DIV/0!</v>
      </c>
      <c r="Z36" s="417" t="e">
        <f t="shared" si="22"/>
        <v>#DIV/0!</v>
      </c>
      <c r="AA36" s="417" t="e">
        <f t="shared" si="23"/>
        <v>#DIV/0!</v>
      </c>
      <c r="AB36" s="417" t="e">
        <f t="shared" si="25"/>
        <v>#DIV/0!</v>
      </c>
      <c r="AC36" s="489" t="e">
        <f t="shared" si="26"/>
        <v>#DIV/0!</v>
      </c>
    </row>
    <row r="37" spans="2:29" x14ac:dyDescent="0.2">
      <c r="B37" s="409">
        <f t="shared" si="24"/>
        <v>28</v>
      </c>
      <c r="C37" s="413">
        <f>DATE(YEAR($AB$4),INT((MONTH($AB$4)-1)/'PSS-A15.1'!$D$9)+(B37-1)*'PSS-A15.1'!$D$9+1,1)</f>
        <v>822</v>
      </c>
      <c r="D37" s="417" t="e">
        <f t="shared" si="0"/>
        <v>#DIV/0!</v>
      </c>
      <c r="E37" s="417" t="e">
        <f t="shared" si="1"/>
        <v>#DIV/0!</v>
      </c>
      <c r="F37" s="417" t="e">
        <f t="shared" si="2"/>
        <v>#DIV/0!</v>
      </c>
      <c r="G37" s="417" t="e">
        <f t="shared" si="3"/>
        <v>#DIV/0!</v>
      </c>
      <c r="H37" s="417" t="e">
        <f t="shared" si="4"/>
        <v>#DIV/0!</v>
      </c>
      <c r="I37" s="417" t="e">
        <f t="shared" si="5"/>
        <v>#DIV/0!</v>
      </c>
      <c r="J37" s="417" t="e">
        <f t="shared" si="6"/>
        <v>#DIV/0!</v>
      </c>
      <c r="K37" s="417" t="e">
        <f t="shared" si="7"/>
        <v>#DIV/0!</v>
      </c>
      <c r="L37" s="417" t="e">
        <f t="shared" si="8"/>
        <v>#DIV/0!</v>
      </c>
      <c r="M37" s="417" t="e">
        <f t="shared" si="9"/>
        <v>#DIV/0!</v>
      </c>
      <c r="N37" s="417" t="e">
        <f t="shared" si="10"/>
        <v>#DIV/0!</v>
      </c>
      <c r="O37" s="417" t="e">
        <f t="shared" si="11"/>
        <v>#DIV/0!</v>
      </c>
      <c r="P37" s="494" t="e">
        <f t="shared" si="12"/>
        <v>#DIV/0!</v>
      </c>
      <c r="Q37" s="417" t="e">
        <f t="shared" si="13"/>
        <v>#DIV/0!</v>
      </c>
      <c r="R37" s="417" t="e">
        <f t="shared" si="14"/>
        <v>#DIV/0!</v>
      </c>
      <c r="S37" s="417" t="e">
        <f t="shared" si="15"/>
        <v>#DIV/0!</v>
      </c>
      <c r="T37" s="417" t="e">
        <f t="shared" si="16"/>
        <v>#DIV/0!</v>
      </c>
      <c r="U37" s="417" t="e">
        <f t="shared" si="17"/>
        <v>#DIV/0!</v>
      </c>
      <c r="V37" s="417" t="e">
        <f t="shared" si="18"/>
        <v>#DIV/0!</v>
      </c>
      <c r="W37" s="417" t="e">
        <f t="shared" si="19"/>
        <v>#DIV/0!</v>
      </c>
      <c r="X37" s="417" t="e">
        <f t="shared" si="20"/>
        <v>#DIV/0!</v>
      </c>
      <c r="Y37" s="417" t="e">
        <f t="shared" si="21"/>
        <v>#DIV/0!</v>
      </c>
      <c r="Z37" s="417" t="e">
        <f t="shared" si="22"/>
        <v>#DIV/0!</v>
      </c>
      <c r="AA37" s="417" t="e">
        <f t="shared" si="23"/>
        <v>#DIV/0!</v>
      </c>
      <c r="AB37" s="417" t="e">
        <f t="shared" si="25"/>
        <v>#DIV/0!</v>
      </c>
      <c r="AC37" s="489" t="e">
        <f t="shared" si="26"/>
        <v>#DIV/0!</v>
      </c>
    </row>
    <row r="38" spans="2:29" x14ac:dyDescent="0.2">
      <c r="B38" s="409">
        <f t="shared" si="24"/>
        <v>29</v>
      </c>
      <c r="C38" s="413">
        <f>DATE(YEAR($AB$4),INT((MONTH($AB$4)-1)/'PSS-A15.1'!$D$9)+(B38-1)*'PSS-A15.1'!$D$9+1,1)</f>
        <v>852</v>
      </c>
      <c r="D38" s="417" t="e">
        <f t="shared" si="0"/>
        <v>#DIV/0!</v>
      </c>
      <c r="E38" s="417" t="e">
        <f t="shared" si="1"/>
        <v>#DIV/0!</v>
      </c>
      <c r="F38" s="417" t="e">
        <f t="shared" si="2"/>
        <v>#DIV/0!</v>
      </c>
      <c r="G38" s="417" t="e">
        <f t="shared" si="3"/>
        <v>#DIV/0!</v>
      </c>
      <c r="H38" s="417" t="e">
        <f t="shared" si="4"/>
        <v>#DIV/0!</v>
      </c>
      <c r="I38" s="417" t="e">
        <f t="shared" si="5"/>
        <v>#DIV/0!</v>
      </c>
      <c r="J38" s="417" t="e">
        <f t="shared" si="6"/>
        <v>#DIV/0!</v>
      </c>
      <c r="K38" s="417" t="e">
        <f t="shared" si="7"/>
        <v>#DIV/0!</v>
      </c>
      <c r="L38" s="417" t="e">
        <f t="shared" si="8"/>
        <v>#DIV/0!</v>
      </c>
      <c r="M38" s="417" t="e">
        <f t="shared" si="9"/>
        <v>#DIV/0!</v>
      </c>
      <c r="N38" s="417" t="e">
        <f t="shared" si="10"/>
        <v>#DIV/0!</v>
      </c>
      <c r="O38" s="417" t="e">
        <f t="shared" si="11"/>
        <v>#DIV/0!</v>
      </c>
      <c r="P38" s="494" t="e">
        <f t="shared" si="12"/>
        <v>#DIV/0!</v>
      </c>
      <c r="Q38" s="417" t="e">
        <f t="shared" si="13"/>
        <v>#DIV/0!</v>
      </c>
      <c r="R38" s="417" t="e">
        <f t="shared" si="14"/>
        <v>#DIV/0!</v>
      </c>
      <c r="S38" s="417" t="e">
        <f t="shared" si="15"/>
        <v>#DIV/0!</v>
      </c>
      <c r="T38" s="417" t="e">
        <f t="shared" si="16"/>
        <v>#DIV/0!</v>
      </c>
      <c r="U38" s="417" t="e">
        <f t="shared" si="17"/>
        <v>#DIV/0!</v>
      </c>
      <c r="V38" s="417" t="e">
        <f t="shared" si="18"/>
        <v>#DIV/0!</v>
      </c>
      <c r="W38" s="417" t="e">
        <f t="shared" si="19"/>
        <v>#DIV/0!</v>
      </c>
      <c r="X38" s="417" t="e">
        <f t="shared" si="20"/>
        <v>#DIV/0!</v>
      </c>
      <c r="Y38" s="417" t="e">
        <f t="shared" si="21"/>
        <v>#DIV/0!</v>
      </c>
      <c r="Z38" s="417" t="e">
        <f t="shared" si="22"/>
        <v>#DIV/0!</v>
      </c>
      <c r="AA38" s="417" t="e">
        <f t="shared" si="23"/>
        <v>#DIV/0!</v>
      </c>
      <c r="AB38" s="417" t="e">
        <f t="shared" si="25"/>
        <v>#DIV/0!</v>
      </c>
      <c r="AC38" s="489" t="e">
        <f t="shared" si="26"/>
        <v>#DIV/0!</v>
      </c>
    </row>
    <row r="39" spans="2:29" x14ac:dyDescent="0.2">
      <c r="B39" s="409">
        <f t="shared" si="24"/>
        <v>30</v>
      </c>
      <c r="C39" s="413">
        <f>DATE(YEAR($AB$4),INT((MONTH($AB$4)-1)/'PSS-A15.1'!$D$9)+(B39-1)*'PSS-A15.1'!$D$9+1,1)</f>
        <v>883</v>
      </c>
      <c r="D39" s="417" t="e">
        <f t="shared" si="0"/>
        <v>#DIV/0!</v>
      </c>
      <c r="E39" s="417" t="e">
        <f t="shared" si="1"/>
        <v>#DIV/0!</v>
      </c>
      <c r="F39" s="417" t="e">
        <f t="shared" si="2"/>
        <v>#DIV/0!</v>
      </c>
      <c r="G39" s="417" t="e">
        <f t="shared" si="3"/>
        <v>#DIV/0!</v>
      </c>
      <c r="H39" s="417" t="e">
        <f t="shared" si="4"/>
        <v>#DIV/0!</v>
      </c>
      <c r="I39" s="417" t="e">
        <f t="shared" si="5"/>
        <v>#DIV/0!</v>
      </c>
      <c r="J39" s="417" t="e">
        <f t="shared" si="6"/>
        <v>#DIV/0!</v>
      </c>
      <c r="K39" s="417" t="e">
        <f t="shared" si="7"/>
        <v>#DIV/0!</v>
      </c>
      <c r="L39" s="417" t="e">
        <f t="shared" si="8"/>
        <v>#DIV/0!</v>
      </c>
      <c r="M39" s="417" t="e">
        <f t="shared" si="9"/>
        <v>#DIV/0!</v>
      </c>
      <c r="N39" s="417" t="e">
        <f t="shared" si="10"/>
        <v>#DIV/0!</v>
      </c>
      <c r="O39" s="417" t="e">
        <f t="shared" si="11"/>
        <v>#DIV/0!</v>
      </c>
      <c r="P39" s="494" t="e">
        <f t="shared" si="12"/>
        <v>#DIV/0!</v>
      </c>
      <c r="Q39" s="417" t="e">
        <f t="shared" si="13"/>
        <v>#DIV/0!</v>
      </c>
      <c r="R39" s="417" t="e">
        <f t="shared" si="14"/>
        <v>#DIV/0!</v>
      </c>
      <c r="S39" s="417" t="e">
        <f t="shared" si="15"/>
        <v>#DIV/0!</v>
      </c>
      <c r="T39" s="417" t="e">
        <f t="shared" si="16"/>
        <v>#DIV/0!</v>
      </c>
      <c r="U39" s="417" t="e">
        <f t="shared" si="17"/>
        <v>#DIV/0!</v>
      </c>
      <c r="V39" s="417" t="e">
        <f t="shared" si="18"/>
        <v>#DIV/0!</v>
      </c>
      <c r="W39" s="417" t="e">
        <f t="shared" si="19"/>
        <v>#DIV/0!</v>
      </c>
      <c r="X39" s="417" t="e">
        <f t="shared" si="20"/>
        <v>#DIV/0!</v>
      </c>
      <c r="Y39" s="417" t="e">
        <f t="shared" si="21"/>
        <v>#DIV/0!</v>
      </c>
      <c r="Z39" s="417" t="e">
        <f t="shared" si="22"/>
        <v>#DIV/0!</v>
      </c>
      <c r="AA39" s="417" t="e">
        <f t="shared" si="23"/>
        <v>#DIV/0!</v>
      </c>
      <c r="AB39" s="417" t="e">
        <f t="shared" si="25"/>
        <v>#DIV/0!</v>
      </c>
      <c r="AC39" s="489" t="e">
        <f t="shared" si="26"/>
        <v>#DIV/0!</v>
      </c>
    </row>
    <row r="40" spans="2:29" x14ac:dyDescent="0.2">
      <c r="B40" s="409">
        <f t="shared" si="24"/>
        <v>31</v>
      </c>
      <c r="C40" s="413">
        <f>DATE(YEAR($AB$4),INT((MONTH($AB$4)-1)/'PSS-A15.1'!$D$9)+(B40-1)*'PSS-A15.1'!$D$9+1,1)</f>
        <v>913</v>
      </c>
      <c r="D40" s="417" t="e">
        <f t="shared" si="0"/>
        <v>#DIV/0!</v>
      </c>
      <c r="E40" s="417" t="e">
        <f t="shared" si="1"/>
        <v>#DIV/0!</v>
      </c>
      <c r="F40" s="417" t="e">
        <f t="shared" si="2"/>
        <v>#DIV/0!</v>
      </c>
      <c r="G40" s="417" t="e">
        <f t="shared" si="3"/>
        <v>#DIV/0!</v>
      </c>
      <c r="H40" s="417" t="e">
        <f t="shared" si="4"/>
        <v>#DIV/0!</v>
      </c>
      <c r="I40" s="417" t="e">
        <f t="shared" si="5"/>
        <v>#DIV/0!</v>
      </c>
      <c r="J40" s="417" t="e">
        <f t="shared" si="6"/>
        <v>#DIV/0!</v>
      </c>
      <c r="K40" s="417" t="e">
        <f t="shared" si="7"/>
        <v>#DIV/0!</v>
      </c>
      <c r="L40" s="417" t="e">
        <f t="shared" si="8"/>
        <v>#DIV/0!</v>
      </c>
      <c r="M40" s="417" t="e">
        <f t="shared" si="9"/>
        <v>#DIV/0!</v>
      </c>
      <c r="N40" s="417" t="e">
        <f t="shared" si="10"/>
        <v>#DIV/0!</v>
      </c>
      <c r="O40" s="417" t="e">
        <f t="shared" si="11"/>
        <v>#DIV/0!</v>
      </c>
      <c r="P40" s="494" t="e">
        <f t="shared" si="12"/>
        <v>#DIV/0!</v>
      </c>
      <c r="Q40" s="417" t="e">
        <f t="shared" si="13"/>
        <v>#DIV/0!</v>
      </c>
      <c r="R40" s="417" t="e">
        <f t="shared" si="14"/>
        <v>#DIV/0!</v>
      </c>
      <c r="S40" s="417" t="e">
        <f t="shared" si="15"/>
        <v>#DIV/0!</v>
      </c>
      <c r="T40" s="417" t="e">
        <f t="shared" si="16"/>
        <v>#DIV/0!</v>
      </c>
      <c r="U40" s="417" t="e">
        <f t="shared" si="17"/>
        <v>#DIV/0!</v>
      </c>
      <c r="V40" s="417" t="e">
        <f t="shared" si="18"/>
        <v>#DIV/0!</v>
      </c>
      <c r="W40" s="417" t="e">
        <f t="shared" si="19"/>
        <v>#DIV/0!</v>
      </c>
      <c r="X40" s="417" t="e">
        <f t="shared" si="20"/>
        <v>#DIV/0!</v>
      </c>
      <c r="Y40" s="417" t="e">
        <f t="shared" si="21"/>
        <v>#DIV/0!</v>
      </c>
      <c r="Z40" s="417" t="e">
        <f t="shared" si="22"/>
        <v>#DIV/0!</v>
      </c>
      <c r="AA40" s="417" t="e">
        <f t="shared" si="23"/>
        <v>#DIV/0!</v>
      </c>
      <c r="AB40" s="417" t="e">
        <f t="shared" si="25"/>
        <v>#DIV/0!</v>
      </c>
      <c r="AC40" s="489" t="e">
        <f t="shared" si="26"/>
        <v>#DIV/0!</v>
      </c>
    </row>
    <row r="41" spans="2:29" x14ac:dyDescent="0.2">
      <c r="B41" s="409">
        <f t="shared" si="24"/>
        <v>32</v>
      </c>
      <c r="C41" s="413">
        <f>DATE(YEAR($AB$4),INT((MONTH($AB$4)-1)/'PSS-A15.1'!$D$9)+(B41-1)*'PSS-A15.1'!$D$9+1,1)</f>
        <v>944</v>
      </c>
      <c r="D41" s="417" t="e">
        <f t="shared" si="0"/>
        <v>#DIV/0!</v>
      </c>
      <c r="E41" s="417" t="e">
        <f t="shared" si="1"/>
        <v>#DIV/0!</v>
      </c>
      <c r="F41" s="417" t="e">
        <f t="shared" si="2"/>
        <v>#DIV/0!</v>
      </c>
      <c r="G41" s="417" t="e">
        <f t="shared" si="3"/>
        <v>#DIV/0!</v>
      </c>
      <c r="H41" s="417" t="e">
        <f t="shared" si="4"/>
        <v>#DIV/0!</v>
      </c>
      <c r="I41" s="417" t="e">
        <f t="shared" si="5"/>
        <v>#DIV/0!</v>
      </c>
      <c r="J41" s="417" t="e">
        <f t="shared" si="6"/>
        <v>#DIV/0!</v>
      </c>
      <c r="K41" s="417" t="e">
        <f t="shared" si="7"/>
        <v>#DIV/0!</v>
      </c>
      <c r="L41" s="417" t="e">
        <f t="shared" si="8"/>
        <v>#DIV/0!</v>
      </c>
      <c r="M41" s="417" t="e">
        <f t="shared" si="9"/>
        <v>#DIV/0!</v>
      </c>
      <c r="N41" s="417" t="e">
        <f t="shared" si="10"/>
        <v>#DIV/0!</v>
      </c>
      <c r="O41" s="417" t="e">
        <f t="shared" si="11"/>
        <v>#DIV/0!</v>
      </c>
      <c r="P41" s="494" t="e">
        <f t="shared" si="12"/>
        <v>#DIV/0!</v>
      </c>
      <c r="Q41" s="417" t="e">
        <f t="shared" si="13"/>
        <v>#DIV/0!</v>
      </c>
      <c r="R41" s="417" t="e">
        <f t="shared" si="14"/>
        <v>#DIV/0!</v>
      </c>
      <c r="S41" s="417" t="e">
        <f t="shared" si="15"/>
        <v>#DIV/0!</v>
      </c>
      <c r="T41" s="417" t="e">
        <f t="shared" si="16"/>
        <v>#DIV/0!</v>
      </c>
      <c r="U41" s="417" t="e">
        <f t="shared" si="17"/>
        <v>#DIV/0!</v>
      </c>
      <c r="V41" s="417" t="e">
        <f t="shared" si="18"/>
        <v>#DIV/0!</v>
      </c>
      <c r="W41" s="417" t="e">
        <f t="shared" si="19"/>
        <v>#DIV/0!</v>
      </c>
      <c r="X41" s="417" t="e">
        <f t="shared" si="20"/>
        <v>#DIV/0!</v>
      </c>
      <c r="Y41" s="417" t="e">
        <f t="shared" si="21"/>
        <v>#DIV/0!</v>
      </c>
      <c r="Z41" s="417" t="e">
        <f t="shared" si="22"/>
        <v>#DIV/0!</v>
      </c>
      <c r="AA41" s="417" t="e">
        <f t="shared" si="23"/>
        <v>#DIV/0!</v>
      </c>
      <c r="AB41" s="417" t="e">
        <f t="shared" si="25"/>
        <v>#DIV/0!</v>
      </c>
      <c r="AC41" s="489" t="e">
        <f t="shared" si="26"/>
        <v>#DIV/0!</v>
      </c>
    </row>
    <row r="42" spans="2:29" x14ac:dyDescent="0.2">
      <c r="B42" s="409">
        <f t="shared" si="24"/>
        <v>33</v>
      </c>
      <c r="C42" s="413">
        <f>DATE(YEAR($AB$4),INT((MONTH($AB$4)-1)/'PSS-A15.1'!$D$9)+(B42-1)*'PSS-A15.1'!$D$9+1,1)</f>
        <v>975</v>
      </c>
      <c r="D42" s="417" t="e">
        <f t="shared" si="0"/>
        <v>#DIV/0!</v>
      </c>
      <c r="E42" s="417" t="e">
        <f t="shared" si="1"/>
        <v>#DIV/0!</v>
      </c>
      <c r="F42" s="417" t="e">
        <f t="shared" si="2"/>
        <v>#DIV/0!</v>
      </c>
      <c r="G42" s="417" t="e">
        <f t="shared" si="3"/>
        <v>#DIV/0!</v>
      </c>
      <c r="H42" s="417" t="e">
        <f t="shared" si="4"/>
        <v>#DIV/0!</v>
      </c>
      <c r="I42" s="417" t="e">
        <f t="shared" si="5"/>
        <v>#DIV/0!</v>
      </c>
      <c r="J42" s="417" t="e">
        <f t="shared" si="6"/>
        <v>#DIV/0!</v>
      </c>
      <c r="K42" s="417" t="e">
        <f t="shared" si="7"/>
        <v>#DIV/0!</v>
      </c>
      <c r="L42" s="417" t="e">
        <f t="shared" si="8"/>
        <v>#DIV/0!</v>
      </c>
      <c r="M42" s="417" t="e">
        <f t="shared" si="9"/>
        <v>#DIV/0!</v>
      </c>
      <c r="N42" s="417" t="e">
        <f t="shared" si="10"/>
        <v>#DIV/0!</v>
      </c>
      <c r="O42" s="417" t="e">
        <f t="shared" si="11"/>
        <v>#DIV/0!</v>
      </c>
      <c r="P42" s="494" t="e">
        <f t="shared" si="12"/>
        <v>#DIV/0!</v>
      </c>
      <c r="Q42" s="417" t="e">
        <f t="shared" si="13"/>
        <v>#DIV/0!</v>
      </c>
      <c r="R42" s="417" t="e">
        <f t="shared" si="14"/>
        <v>#DIV/0!</v>
      </c>
      <c r="S42" s="417" t="e">
        <f t="shared" si="15"/>
        <v>#DIV/0!</v>
      </c>
      <c r="T42" s="417" t="e">
        <f t="shared" si="16"/>
        <v>#DIV/0!</v>
      </c>
      <c r="U42" s="417" t="e">
        <f t="shared" si="17"/>
        <v>#DIV/0!</v>
      </c>
      <c r="V42" s="417" t="e">
        <f t="shared" si="18"/>
        <v>#DIV/0!</v>
      </c>
      <c r="W42" s="417" t="e">
        <f t="shared" si="19"/>
        <v>#DIV/0!</v>
      </c>
      <c r="X42" s="417" t="e">
        <f t="shared" si="20"/>
        <v>#DIV/0!</v>
      </c>
      <c r="Y42" s="417" t="e">
        <f t="shared" si="21"/>
        <v>#DIV/0!</v>
      </c>
      <c r="Z42" s="417" t="e">
        <f t="shared" si="22"/>
        <v>#DIV/0!</v>
      </c>
      <c r="AA42" s="417" t="e">
        <f t="shared" si="23"/>
        <v>#DIV/0!</v>
      </c>
      <c r="AB42" s="417" t="e">
        <f t="shared" si="25"/>
        <v>#DIV/0!</v>
      </c>
      <c r="AC42" s="489" t="e">
        <f t="shared" si="26"/>
        <v>#DIV/0!</v>
      </c>
    </row>
    <row r="43" spans="2:29" x14ac:dyDescent="0.2">
      <c r="B43" s="409">
        <f t="shared" si="24"/>
        <v>34</v>
      </c>
      <c r="C43" s="413">
        <f>DATE(YEAR($AB$4),INT((MONTH($AB$4)-1)/'PSS-A15.1'!$D$9)+(B43-1)*'PSS-A15.1'!$D$9+1,1)</f>
        <v>1005</v>
      </c>
      <c r="D43" s="417" t="e">
        <f t="shared" si="0"/>
        <v>#DIV/0!</v>
      </c>
      <c r="E43" s="417" t="e">
        <f t="shared" si="1"/>
        <v>#DIV/0!</v>
      </c>
      <c r="F43" s="417" t="e">
        <f t="shared" si="2"/>
        <v>#DIV/0!</v>
      </c>
      <c r="G43" s="417" t="e">
        <f t="shared" si="3"/>
        <v>#DIV/0!</v>
      </c>
      <c r="H43" s="417" t="e">
        <f t="shared" si="4"/>
        <v>#DIV/0!</v>
      </c>
      <c r="I43" s="417" t="e">
        <f t="shared" si="5"/>
        <v>#DIV/0!</v>
      </c>
      <c r="J43" s="417" t="e">
        <f t="shared" si="6"/>
        <v>#DIV/0!</v>
      </c>
      <c r="K43" s="417" t="e">
        <f t="shared" si="7"/>
        <v>#DIV/0!</v>
      </c>
      <c r="L43" s="417" t="e">
        <f t="shared" si="8"/>
        <v>#DIV/0!</v>
      </c>
      <c r="M43" s="417" t="e">
        <f t="shared" si="9"/>
        <v>#DIV/0!</v>
      </c>
      <c r="N43" s="417" t="e">
        <f t="shared" si="10"/>
        <v>#DIV/0!</v>
      </c>
      <c r="O43" s="417" t="e">
        <f t="shared" si="11"/>
        <v>#DIV/0!</v>
      </c>
      <c r="P43" s="494" t="e">
        <f t="shared" si="12"/>
        <v>#DIV/0!</v>
      </c>
      <c r="Q43" s="417" t="e">
        <f t="shared" si="13"/>
        <v>#DIV/0!</v>
      </c>
      <c r="R43" s="417" t="e">
        <f t="shared" si="14"/>
        <v>#DIV/0!</v>
      </c>
      <c r="S43" s="417" t="e">
        <f t="shared" si="15"/>
        <v>#DIV/0!</v>
      </c>
      <c r="T43" s="417" t="e">
        <f t="shared" si="16"/>
        <v>#DIV/0!</v>
      </c>
      <c r="U43" s="417" t="e">
        <f t="shared" si="17"/>
        <v>#DIV/0!</v>
      </c>
      <c r="V43" s="417" t="e">
        <f t="shared" si="18"/>
        <v>#DIV/0!</v>
      </c>
      <c r="W43" s="417" t="e">
        <f t="shared" si="19"/>
        <v>#DIV/0!</v>
      </c>
      <c r="X43" s="417" t="e">
        <f t="shared" si="20"/>
        <v>#DIV/0!</v>
      </c>
      <c r="Y43" s="417" t="e">
        <f t="shared" si="21"/>
        <v>#DIV/0!</v>
      </c>
      <c r="Z43" s="417" t="e">
        <f t="shared" si="22"/>
        <v>#DIV/0!</v>
      </c>
      <c r="AA43" s="417" t="e">
        <f t="shared" si="23"/>
        <v>#DIV/0!</v>
      </c>
      <c r="AB43" s="417" t="e">
        <f t="shared" si="25"/>
        <v>#DIV/0!</v>
      </c>
      <c r="AC43" s="489" t="e">
        <f t="shared" si="26"/>
        <v>#DIV/0!</v>
      </c>
    </row>
    <row r="44" spans="2:29" x14ac:dyDescent="0.2">
      <c r="B44" s="409">
        <f t="shared" si="24"/>
        <v>35</v>
      </c>
      <c r="C44" s="413">
        <f>DATE(YEAR($AB$4),INT((MONTH($AB$4)-1)/'PSS-A15.1'!$D$9)+(B44-1)*'PSS-A15.1'!$D$9+1,1)</f>
        <v>1036</v>
      </c>
      <c r="D44" s="417" t="e">
        <f t="shared" si="0"/>
        <v>#DIV/0!</v>
      </c>
      <c r="E44" s="417" t="e">
        <f t="shared" si="1"/>
        <v>#DIV/0!</v>
      </c>
      <c r="F44" s="417" t="e">
        <f t="shared" si="2"/>
        <v>#DIV/0!</v>
      </c>
      <c r="G44" s="417" t="e">
        <f t="shared" si="3"/>
        <v>#DIV/0!</v>
      </c>
      <c r="H44" s="417" t="e">
        <f t="shared" si="4"/>
        <v>#DIV/0!</v>
      </c>
      <c r="I44" s="417" t="e">
        <f t="shared" si="5"/>
        <v>#DIV/0!</v>
      </c>
      <c r="J44" s="417" t="e">
        <f t="shared" si="6"/>
        <v>#DIV/0!</v>
      </c>
      <c r="K44" s="417" t="e">
        <f t="shared" si="7"/>
        <v>#DIV/0!</v>
      </c>
      <c r="L44" s="417" t="e">
        <f t="shared" si="8"/>
        <v>#DIV/0!</v>
      </c>
      <c r="M44" s="417" t="e">
        <f t="shared" si="9"/>
        <v>#DIV/0!</v>
      </c>
      <c r="N44" s="417" t="e">
        <f t="shared" si="10"/>
        <v>#DIV/0!</v>
      </c>
      <c r="O44" s="417" t="e">
        <f t="shared" si="11"/>
        <v>#DIV/0!</v>
      </c>
      <c r="P44" s="494" t="e">
        <f t="shared" si="12"/>
        <v>#DIV/0!</v>
      </c>
      <c r="Q44" s="417" t="e">
        <f t="shared" si="13"/>
        <v>#DIV/0!</v>
      </c>
      <c r="R44" s="417" t="e">
        <f t="shared" si="14"/>
        <v>#DIV/0!</v>
      </c>
      <c r="S44" s="417" t="e">
        <f t="shared" si="15"/>
        <v>#DIV/0!</v>
      </c>
      <c r="T44" s="417" t="e">
        <f t="shared" si="16"/>
        <v>#DIV/0!</v>
      </c>
      <c r="U44" s="417" t="e">
        <f t="shared" si="17"/>
        <v>#DIV/0!</v>
      </c>
      <c r="V44" s="417" t="e">
        <f t="shared" si="18"/>
        <v>#DIV/0!</v>
      </c>
      <c r="W44" s="417" t="e">
        <f t="shared" si="19"/>
        <v>#DIV/0!</v>
      </c>
      <c r="X44" s="417" t="e">
        <f t="shared" si="20"/>
        <v>#DIV/0!</v>
      </c>
      <c r="Y44" s="417" t="e">
        <f t="shared" si="21"/>
        <v>#DIV/0!</v>
      </c>
      <c r="Z44" s="417" t="e">
        <f t="shared" si="22"/>
        <v>#DIV/0!</v>
      </c>
      <c r="AA44" s="417" t="e">
        <f t="shared" si="23"/>
        <v>#DIV/0!</v>
      </c>
      <c r="AB44" s="417" t="e">
        <f t="shared" si="25"/>
        <v>#DIV/0!</v>
      </c>
      <c r="AC44" s="489" t="e">
        <f t="shared" si="26"/>
        <v>#DIV/0!</v>
      </c>
    </row>
    <row r="45" spans="2:29" x14ac:dyDescent="0.2">
      <c r="B45" s="409">
        <f t="shared" si="24"/>
        <v>36</v>
      </c>
      <c r="C45" s="413">
        <f>DATE(YEAR($AB$4),INT((MONTH($AB$4)-1)/'PSS-A15.1'!$D$9)+(B45-1)*'PSS-A15.1'!$D$9+1,1)</f>
        <v>1066</v>
      </c>
      <c r="D45" s="417" t="e">
        <f t="shared" si="0"/>
        <v>#DIV/0!</v>
      </c>
      <c r="E45" s="417" t="e">
        <f t="shared" si="1"/>
        <v>#DIV/0!</v>
      </c>
      <c r="F45" s="417" t="e">
        <f t="shared" si="2"/>
        <v>#DIV/0!</v>
      </c>
      <c r="G45" s="417" t="e">
        <f t="shared" si="3"/>
        <v>#DIV/0!</v>
      </c>
      <c r="H45" s="417" t="e">
        <f t="shared" si="4"/>
        <v>#DIV/0!</v>
      </c>
      <c r="I45" s="417" t="e">
        <f t="shared" si="5"/>
        <v>#DIV/0!</v>
      </c>
      <c r="J45" s="417" t="e">
        <f t="shared" si="6"/>
        <v>#DIV/0!</v>
      </c>
      <c r="K45" s="417" t="e">
        <f t="shared" si="7"/>
        <v>#DIV/0!</v>
      </c>
      <c r="L45" s="417" t="e">
        <f t="shared" si="8"/>
        <v>#DIV/0!</v>
      </c>
      <c r="M45" s="417" t="e">
        <f t="shared" si="9"/>
        <v>#DIV/0!</v>
      </c>
      <c r="N45" s="417" t="e">
        <f t="shared" si="10"/>
        <v>#DIV/0!</v>
      </c>
      <c r="O45" s="417" t="e">
        <f t="shared" si="11"/>
        <v>#DIV/0!</v>
      </c>
      <c r="P45" s="494" t="e">
        <f t="shared" si="12"/>
        <v>#DIV/0!</v>
      </c>
      <c r="Q45" s="417" t="e">
        <f t="shared" si="13"/>
        <v>#DIV/0!</v>
      </c>
      <c r="R45" s="417" t="e">
        <f t="shared" si="14"/>
        <v>#DIV/0!</v>
      </c>
      <c r="S45" s="417" t="e">
        <f t="shared" si="15"/>
        <v>#DIV/0!</v>
      </c>
      <c r="T45" s="417" t="e">
        <f t="shared" si="16"/>
        <v>#DIV/0!</v>
      </c>
      <c r="U45" s="417" t="e">
        <f t="shared" si="17"/>
        <v>#DIV/0!</v>
      </c>
      <c r="V45" s="417" t="e">
        <f t="shared" si="18"/>
        <v>#DIV/0!</v>
      </c>
      <c r="W45" s="417" t="e">
        <f t="shared" si="19"/>
        <v>#DIV/0!</v>
      </c>
      <c r="X45" s="417" t="e">
        <f t="shared" si="20"/>
        <v>#DIV/0!</v>
      </c>
      <c r="Y45" s="417" t="e">
        <f t="shared" si="21"/>
        <v>#DIV/0!</v>
      </c>
      <c r="Z45" s="417" t="e">
        <f t="shared" si="22"/>
        <v>#DIV/0!</v>
      </c>
      <c r="AA45" s="417" t="e">
        <f t="shared" si="23"/>
        <v>#DIV/0!</v>
      </c>
      <c r="AB45" s="417" t="e">
        <f t="shared" si="25"/>
        <v>#DIV/0!</v>
      </c>
      <c r="AC45" s="489" t="e">
        <f t="shared" si="26"/>
        <v>#DIV/0!</v>
      </c>
    </row>
    <row r="46" spans="2:29" x14ac:dyDescent="0.2">
      <c r="B46" s="409">
        <f t="shared" si="24"/>
        <v>37</v>
      </c>
      <c r="C46" s="413">
        <f>DATE(YEAR($AB$4),INT((MONTH($AB$4)-1)/'PSS-A15.1'!$D$9)+(B46-1)*'PSS-A15.1'!$D$9+1,1)</f>
        <v>1097</v>
      </c>
      <c r="D46" s="417" t="e">
        <f t="shared" si="0"/>
        <v>#DIV/0!</v>
      </c>
      <c r="E46" s="417" t="e">
        <f t="shared" si="1"/>
        <v>#DIV/0!</v>
      </c>
      <c r="F46" s="417" t="e">
        <f t="shared" si="2"/>
        <v>#DIV/0!</v>
      </c>
      <c r="G46" s="417" t="e">
        <f t="shared" si="3"/>
        <v>#DIV/0!</v>
      </c>
      <c r="H46" s="417" t="e">
        <f t="shared" si="4"/>
        <v>#DIV/0!</v>
      </c>
      <c r="I46" s="417" t="e">
        <f t="shared" si="5"/>
        <v>#DIV/0!</v>
      </c>
      <c r="J46" s="417" t="e">
        <f t="shared" si="6"/>
        <v>#DIV/0!</v>
      </c>
      <c r="K46" s="417" t="e">
        <f t="shared" si="7"/>
        <v>#DIV/0!</v>
      </c>
      <c r="L46" s="417" t="e">
        <f t="shared" si="8"/>
        <v>#DIV/0!</v>
      </c>
      <c r="M46" s="417" t="e">
        <f t="shared" si="9"/>
        <v>#DIV/0!</v>
      </c>
      <c r="N46" s="417" t="e">
        <f t="shared" si="10"/>
        <v>#DIV/0!</v>
      </c>
      <c r="O46" s="417" t="e">
        <f t="shared" si="11"/>
        <v>#DIV/0!</v>
      </c>
      <c r="P46" s="494" t="e">
        <f t="shared" si="12"/>
        <v>#DIV/0!</v>
      </c>
      <c r="Q46" s="417" t="e">
        <f t="shared" si="13"/>
        <v>#DIV/0!</v>
      </c>
      <c r="R46" s="417" t="e">
        <f t="shared" si="14"/>
        <v>#DIV/0!</v>
      </c>
      <c r="S46" s="417" t="e">
        <f t="shared" si="15"/>
        <v>#DIV/0!</v>
      </c>
      <c r="T46" s="417" t="e">
        <f t="shared" si="16"/>
        <v>#DIV/0!</v>
      </c>
      <c r="U46" s="417" t="e">
        <f t="shared" si="17"/>
        <v>#DIV/0!</v>
      </c>
      <c r="V46" s="417" t="e">
        <f t="shared" si="18"/>
        <v>#DIV/0!</v>
      </c>
      <c r="W46" s="417" t="e">
        <f t="shared" si="19"/>
        <v>#DIV/0!</v>
      </c>
      <c r="X46" s="417" t="e">
        <f t="shared" si="20"/>
        <v>#DIV/0!</v>
      </c>
      <c r="Y46" s="417" t="e">
        <f t="shared" si="21"/>
        <v>#DIV/0!</v>
      </c>
      <c r="Z46" s="417" t="e">
        <f t="shared" si="22"/>
        <v>#DIV/0!</v>
      </c>
      <c r="AA46" s="417" t="e">
        <f t="shared" si="23"/>
        <v>#DIV/0!</v>
      </c>
      <c r="AB46" s="417" t="e">
        <f t="shared" si="25"/>
        <v>#DIV/0!</v>
      </c>
      <c r="AC46" s="489" t="e">
        <f t="shared" si="26"/>
        <v>#DIV/0!</v>
      </c>
    </row>
    <row r="47" spans="2:29" x14ac:dyDescent="0.2">
      <c r="B47" s="409">
        <f t="shared" si="24"/>
        <v>38</v>
      </c>
      <c r="C47" s="413">
        <f>DATE(YEAR($AB$4),INT((MONTH($AB$4)-1)/'PSS-A15.1'!$D$9)+(B47-1)*'PSS-A15.1'!$D$9+1,1)</f>
        <v>1128</v>
      </c>
      <c r="D47" s="417" t="e">
        <f t="shared" si="0"/>
        <v>#DIV/0!</v>
      </c>
      <c r="E47" s="417" t="e">
        <f t="shared" si="1"/>
        <v>#DIV/0!</v>
      </c>
      <c r="F47" s="417" t="e">
        <f t="shared" si="2"/>
        <v>#DIV/0!</v>
      </c>
      <c r="G47" s="417" t="e">
        <f t="shared" si="3"/>
        <v>#DIV/0!</v>
      </c>
      <c r="H47" s="417" t="e">
        <f t="shared" si="4"/>
        <v>#DIV/0!</v>
      </c>
      <c r="I47" s="417" t="e">
        <f t="shared" si="5"/>
        <v>#DIV/0!</v>
      </c>
      <c r="J47" s="417" t="e">
        <f t="shared" si="6"/>
        <v>#DIV/0!</v>
      </c>
      <c r="K47" s="417" t="e">
        <f t="shared" si="7"/>
        <v>#DIV/0!</v>
      </c>
      <c r="L47" s="417" t="e">
        <f t="shared" si="8"/>
        <v>#DIV/0!</v>
      </c>
      <c r="M47" s="417" t="e">
        <f t="shared" si="9"/>
        <v>#DIV/0!</v>
      </c>
      <c r="N47" s="417" t="e">
        <f t="shared" si="10"/>
        <v>#DIV/0!</v>
      </c>
      <c r="O47" s="417" t="e">
        <f t="shared" si="11"/>
        <v>#DIV/0!</v>
      </c>
      <c r="P47" s="494" t="e">
        <f t="shared" si="12"/>
        <v>#DIV/0!</v>
      </c>
      <c r="Q47" s="417" t="e">
        <f t="shared" si="13"/>
        <v>#DIV/0!</v>
      </c>
      <c r="R47" s="417" t="e">
        <f t="shared" si="14"/>
        <v>#DIV/0!</v>
      </c>
      <c r="S47" s="417" t="e">
        <f t="shared" si="15"/>
        <v>#DIV/0!</v>
      </c>
      <c r="T47" s="417" t="e">
        <f t="shared" si="16"/>
        <v>#DIV/0!</v>
      </c>
      <c r="U47" s="417" t="e">
        <f t="shared" si="17"/>
        <v>#DIV/0!</v>
      </c>
      <c r="V47" s="417" t="e">
        <f t="shared" si="18"/>
        <v>#DIV/0!</v>
      </c>
      <c r="W47" s="417" t="e">
        <f t="shared" si="19"/>
        <v>#DIV/0!</v>
      </c>
      <c r="X47" s="417" t="e">
        <f t="shared" si="20"/>
        <v>#DIV/0!</v>
      </c>
      <c r="Y47" s="417" t="e">
        <f t="shared" si="21"/>
        <v>#DIV/0!</v>
      </c>
      <c r="Z47" s="417" t="e">
        <f t="shared" si="22"/>
        <v>#DIV/0!</v>
      </c>
      <c r="AA47" s="417" t="e">
        <f t="shared" si="23"/>
        <v>#DIV/0!</v>
      </c>
      <c r="AB47" s="417" t="e">
        <f t="shared" si="25"/>
        <v>#DIV/0!</v>
      </c>
      <c r="AC47" s="489" t="e">
        <f t="shared" si="26"/>
        <v>#DIV/0!</v>
      </c>
    </row>
    <row r="48" spans="2:29" x14ac:dyDescent="0.2">
      <c r="B48" s="409">
        <f t="shared" si="24"/>
        <v>39</v>
      </c>
      <c r="C48" s="413">
        <f>DATE(YEAR($AB$4),INT((MONTH($AB$4)-1)/'PSS-A15.1'!$D$9)+(B48-1)*'PSS-A15.1'!$D$9+1,1)</f>
        <v>1156</v>
      </c>
      <c r="D48" s="417" t="e">
        <f t="shared" si="0"/>
        <v>#DIV/0!</v>
      </c>
      <c r="E48" s="417" t="e">
        <f t="shared" si="1"/>
        <v>#DIV/0!</v>
      </c>
      <c r="F48" s="417" t="e">
        <f t="shared" si="2"/>
        <v>#DIV/0!</v>
      </c>
      <c r="G48" s="417" t="e">
        <f t="shared" si="3"/>
        <v>#DIV/0!</v>
      </c>
      <c r="H48" s="417" t="e">
        <f t="shared" si="4"/>
        <v>#DIV/0!</v>
      </c>
      <c r="I48" s="417" t="e">
        <f t="shared" si="5"/>
        <v>#DIV/0!</v>
      </c>
      <c r="J48" s="417" t="e">
        <f t="shared" si="6"/>
        <v>#DIV/0!</v>
      </c>
      <c r="K48" s="417" t="e">
        <f t="shared" si="7"/>
        <v>#DIV/0!</v>
      </c>
      <c r="L48" s="417" t="e">
        <f t="shared" si="8"/>
        <v>#DIV/0!</v>
      </c>
      <c r="M48" s="417" t="e">
        <f t="shared" si="9"/>
        <v>#DIV/0!</v>
      </c>
      <c r="N48" s="417" t="e">
        <f t="shared" si="10"/>
        <v>#DIV/0!</v>
      </c>
      <c r="O48" s="417" t="e">
        <f t="shared" si="11"/>
        <v>#DIV/0!</v>
      </c>
      <c r="P48" s="494" t="e">
        <f t="shared" si="12"/>
        <v>#DIV/0!</v>
      </c>
      <c r="Q48" s="417" t="e">
        <f t="shared" si="13"/>
        <v>#DIV/0!</v>
      </c>
      <c r="R48" s="417" t="e">
        <f t="shared" si="14"/>
        <v>#DIV/0!</v>
      </c>
      <c r="S48" s="417" t="e">
        <f t="shared" si="15"/>
        <v>#DIV/0!</v>
      </c>
      <c r="T48" s="417" t="e">
        <f t="shared" si="16"/>
        <v>#DIV/0!</v>
      </c>
      <c r="U48" s="417" t="e">
        <f t="shared" si="17"/>
        <v>#DIV/0!</v>
      </c>
      <c r="V48" s="417" t="e">
        <f t="shared" si="18"/>
        <v>#DIV/0!</v>
      </c>
      <c r="W48" s="417" t="e">
        <f t="shared" si="19"/>
        <v>#DIV/0!</v>
      </c>
      <c r="X48" s="417" t="e">
        <f t="shared" si="20"/>
        <v>#DIV/0!</v>
      </c>
      <c r="Y48" s="417" t="e">
        <f t="shared" si="21"/>
        <v>#DIV/0!</v>
      </c>
      <c r="Z48" s="417" t="e">
        <f t="shared" si="22"/>
        <v>#DIV/0!</v>
      </c>
      <c r="AA48" s="417" t="e">
        <f t="shared" si="23"/>
        <v>#DIV/0!</v>
      </c>
      <c r="AB48" s="417" t="e">
        <f t="shared" si="25"/>
        <v>#DIV/0!</v>
      </c>
      <c r="AC48" s="489" t="e">
        <f t="shared" si="26"/>
        <v>#DIV/0!</v>
      </c>
    </row>
    <row r="49" spans="2:29" x14ac:dyDescent="0.2">
      <c r="B49" s="409">
        <f t="shared" si="24"/>
        <v>40</v>
      </c>
      <c r="C49" s="413">
        <f>DATE(YEAR($AB$4),INT((MONTH($AB$4)-1)/'PSS-A15.1'!$D$9)+(B49-1)*'PSS-A15.1'!$D$9+1,1)</f>
        <v>1187</v>
      </c>
      <c r="D49" s="417" t="e">
        <f t="shared" si="0"/>
        <v>#DIV/0!</v>
      </c>
      <c r="E49" s="417" t="e">
        <f t="shared" si="1"/>
        <v>#DIV/0!</v>
      </c>
      <c r="F49" s="417" t="e">
        <f t="shared" si="2"/>
        <v>#DIV/0!</v>
      </c>
      <c r="G49" s="417" t="e">
        <f t="shared" si="3"/>
        <v>#DIV/0!</v>
      </c>
      <c r="H49" s="417" t="e">
        <f t="shared" si="4"/>
        <v>#DIV/0!</v>
      </c>
      <c r="I49" s="417" t="e">
        <f t="shared" si="5"/>
        <v>#DIV/0!</v>
      </c>
      <c r="J49" s="417" t="e">
        <f t="shared" si="6"/>
        <v>#DIV/0!</v>
      </c>
      <c r="K49" s="417" t="e">
        <f t="shared" si="7"/>
        <v>#DIV/0!</v>
      </c>
      <c r="L49" s="417" t="e">
        <f t="shared" si="8"/>
        <v>#DIV/0!</v>
      </c>
      <c r="M49" s="417" t="e">
        <f t="shared" si="9"/>
        <v>#DIV/0!</v>
      </c>
      <c r="N49" s="417" t="e">
        <f t="shared" si="10"/>
        <v>#DIV/0!</v>
      </c>
      <c r="O49" s="417" t="e">
        <f t="shared" si="11"/>
        <v>#DIV/0!</v>
      </c>
      <c r="P49" s="494" t="e">
        <f t="shared" si="12"/>
        <v>#DIV/0!</v>
      </c>
      <c r="Q49" s="417" t="e">
        <f t="shared" si="13"/>
        <v>#DIV/0!</v>
      </c>
      <c r="R49" s="417" t="e">
        <f t="shared" si="14"/>
        <v>#DIV/0!</v>
      </c>
      <c r="S49" s="417" t="e">
        <f t="shared" si="15"/>
        <v>#DIV/0!</v>
      </c>
      <c r="T49" s="417" t="e">
        <f t="shared" si="16"/>
        <v>#DIV/0!</v>
      </c>
      <c r="U49" s="417" t="e">
        <f t="shared" si="17"/>
        <v>#DIV/0!</v>
      </c>
      <c r="V49" s="417" t="e">
        <f t="shared" si="18"/>
        <v>#DIV/0!</v>
      </c>
      <c r="W49" s="417" t="e">
        <f t="shared" si="19"/>
        <v>#DIV/0!</v>
      </c>
      <c r="X49" s="417" t="e">
        <f t="shared" si="20"/>
        <v>#DIV/0!</v>
      </c>
      <c r="Y49" s="417" t="e">
        <f t="shared" si="21"/>
        <v>#DIV/0!</v>
      </c>
      <c r="Z49" s="417" t="e">
        <f t="shared" si="22"/>
        <v>#DIV/0!</v>
      </c>
      <c r="AA49" s="417" t="e">
        <f t="shared" si="23"/>
        <v>#DIV/0!</v>
      </c>
      <c r="AB49" s="417" t="e">
        <f t="shared" si="25"/>
        <v>#DIV/0!</v>
      </c>
      <c r="AC49" s="489" t="e">
        <f t="shared" si="26"/>
        <v>#DIV/0!</v>
      </c>
    </row>
    <row r="50" spans="2:29" x14ac:dyDescent="0.2">
      <c r="B50" s="409">
        <f t="shared" si="24"/>
        <v>41</v>
      </c>
      <c r="C50" s="413">
        <f>DATE(YEAR($AB$4),INT((MONTH($AB$4)-1)/'PSS-A15.1'!$D$9)+(B50-1)*'PSS-A15.1'!$D$9+1,1)</f>
        <v>1217</v>
      </c>
      <c r="D50" s="417" t="e">
        <f t="shared" si="0"/>
        <v>#DIV/0!</v>
      </c>
      <c r="E50" s="417" t="e">
        <f t="shared" si="1"/>
        <v>#DIV/0!</v>
      </c>
      <c r="F50" s="417" t="e">
        <f t="shared" si="2"/>
        <v>#DIV/0!</v>
      </c>
      <c r="G50" s="417" t="e">
        <f t="shared" si="3"/>
        <v>#DIV/0!</v>
      </c>
      <c r="H50" s="417" t="e">
        <f t="shared" si="4"/>
        <v>#DIV/0!</v>
      </c>
      <c r="I50" s="417" t="e">
        <f t="shared" si="5"/>
        <v>#DIV/0!</v>
      </c>
      <c r="J50" s="417" t="e">
        <f t="shared" si="6"/>
        <v>#DIV/0!</v>
      </c>
      <c r="K50" s="417" t="e">
        <f t="shared" si="7"/>
        <v>#DIV/0!</v>
      </c>
      <c r="L50" s="417" t="e">
        <f t="shared" si="8"/>
        <v>#DIV/0!</v>
      </c>
      <c r="M50" s="417" t="e">
        <f t="shared" si="9"/>
        <v>#DIV/0!</v>
      </c>
      <c r="N50" s="417" t="e">
        <f t="shared" si="10"/>
        <v>#DIV/0!</v>
      </c>
      <c r="O50" s="417" t="e">
        <f t="shared" si="11"/>
        <v>#DIV/0!</v>
      </c>
      <c r="P50" s="494" t="e">
        <f t="shared" si="12"/>
        <v>#DIV/0!</v>
      </c>
      <c r="Q50" s="417" t="e">
        <f t="shared" si="13"/>
        <v>#DIV/0!</v>
      </c>
      <c r="R50" s="417" t="e">
        <f t="shared" si="14"/>
        <v>#DIV/0!</v>
      </c>
      <c r="S50" s="417" t="e">
        <f t="shared" si="15"/>
        <v>#DIV/0!</v>
      </c>
      <c r="T50" s="417" t="e">
        <f t="shared" si="16"/>
        <v>#DIV/0!</v>
      </c>
      <c r="U50" s="417" t="e">
        <f t="shared" si="17"/>
        <v>#DIV/0!</v>
      </c>
      <c r="V50" s="417" t="e">
        <f t="shared" si="18"/>
        <v>#DIV/0!</v>
      </c>
      <c r="W50" s="417" t="e">
        <f t="shared" si="19"/>
        <v>#DIV/0!</v>
      </c>
      <c r="X50" s="417" t="e">
        <f t="shared" si="20"/>
        <v>#DIV/0!</v>
      </c>
      <c r="Y50" s="417" t="e">
        <f t="shared" si="21"/>
        <v>#DIV/0!</v>
      </c>
      <c r="Z50" s="417" t="e">
        <f t="shared" si="22"/>
        <v>#DIV/0!</v>
      </c>
      <c r="AA50" s="417" t="e">
        <f t="shared" si="23"/>
        <v>#DIV/0!</v>
      </c>
      <c r="AB50" s="417" t="e">
        <f t="shared" si="25"/>
        <v>#DIV/0!</v>
      </c>
      <c r="AC50" s="489" t="e">
        <f t="shared" si="26"/>
        <v>#DIV/0!</v>
      </c>
    </row>
    <row r="51" spans="2:29" x14ac:dyDescent="0.2">
      <c r="B51" s="409">
        <f t="shared" si="24"/>
        <v>42</v>
      </c>
      <c r="C51" s="413">
        <f>DATE(YEAR($AB$4),INT((MONTH($AB$4)-1)/'PSS-A15.1'!$D$9)+(B51-1)*'PSS-A15.1'!$D$9+1,1)</f>
        <v>1248</v>
      </c>
      <c r="D51" s="417" t="e">
        <f t="shared" si="0"/>
        <v>#DIV/0!</v>
      </c>
      <c r="E51" s="417" t="e">
        <f t="shared" si="1"/>
        <v>#DIV/0!</v>
      </c>
      <c r="F51" s="417" t="e">
        <f t="shared" si="2"/>
        <v>#DIV/0!</v>
      </c>
      <c r="G51" s="417" t="e">
        <f t="shared" si="3"/>
        <v>#DIV/0!</v>
      </c>
      <c r="H51" s="417" t="e">
        <f t="shared" si="4"/>
        <v>#DIV/0!</v>
      </c>
      <c r="I51" s="417" t="e">
        <f t="shared" si="5"/>
        <v>#DIV/0!</v>
      </c>
      <c r="J51" s="417" t="e">
        <f t="shared" si="6"/>
        <v>#DIV/0!</v>
      </c>
      <c r="K51" s="417" t="e">
        <f t="shared" si="7"/>
        <v>#DIV/0!</v>
      </c>
      <c r="L51" s="417" t="e">
        <f t="shared" si="8"/>
        <v>#DIV/0!</v>
      </c>
      <c r="M51" s="417" t="e">
        <f t="shared" si="9"/>
        <v>#DIV/0!</v>
      </c>
      <c r="N51" s="417" t="e">
        <f t="shared" si="10"/>
        <v>#DIV/0!</v>
      </c>
      <c r="O51" s="417" t="e">
        <f t="shared" si="11"/>
        <v>#DIV/0!</v>
      </c>
      <c r="P51" s="494" t="e">
        <f t="shared" si="12"/>
        <v>#DIV/0!</v>
      </c>
      <c r="Q51" s="417" t="e">
        <f t="shared" si="13"/>
        <v>#DIV/0!</v>
      </c>
      <c r="R51" s="417" t="e">
        <f t="shared" si="14"/>
        <v>#DIV/0!</v>
      </c>
      <c r="S51" s="417" t="e">
        <f t="shared" si="15"/>
        <v>#DIV/0!</v>
      </c>
      <c r="T51" s="417" t="e">
        <f t="shared" si="16"/>
        <v>#DIV/0!</v>
      </c>
      <c r="U51" s="417" t="e">
        <f t="shared" si="17"/>
        <v>#DIV/0!</v>
      </c>
      <c r="V51" s="417" t="e">
        <f t="shared" si="18"/>
        <v>#DIV/0!</v>
      </c>
      <c r="W51" s="417" t="e">
        <f t="shared" si="19"/>
        <v>#DIV/0!</v>
      </c>
      <c r="X51" s="417" t="e">
        <f t="shared" si="20"/>
        <v>#DIV/0!</v>
      </c>
      <c r="Y51" s="417" t="e">
        <f t="shared" si="21"/>
        <v>#DIV/0!</v>
      </c>
      <c r="Z51" s="417" t="e">
        <f t="shared" si="22"/>
        <v>#DIV/0!</v>
      </c>
      <c r="AA51" s="417" t="e">
        <f t="shared" si="23"/>
        <v>#DIV/0!</v>
      </c>
      <c r="AB51" s="417" t="e">
        <f t="shared" si="25"/>
        <v>#DIV/0!</v>
      </c>
      <c r="AC51" s="489" t="e">
        <f t="shared" si="26"/>
        <v>#DIV/0!</v>
      </c>
    </row>
    <row r="52" spans="2:29" x14ac:dyDescent="0.2">
      <c r="B52" s="409">
        <f t="shared" si="24"/>
        <v>43</v>
      </c>
      <c r="C52" s="413">
        <f>DATE(YEAR($AB$4),INT((MONTH($AB$4)-1)/'PSS-A15.1'!$D$9)+(B52-1)*'PSS-A15.1'!$D$9+1,1)</f>
        <v>1278</v>
      </c>
      <c r="D52" s="417" t="e">
        <f t="shared" si="0"/>
        <v>#DIV/0!</v>
      </c>
      <c r="E52" s="417" t="e">
        <f t="shared" si="1"/>
        <v>#DIV/0!</v>
      </c>
      <c r="F52" s="417" t="e">
        <f t="shared" si="2"/>
        <v>#DIV/0!</v>
      </c>
      <c r="G52" s="417" t="e">
        <f t="shared" si="3"/>
        <v>#DIV/0!</v>
      </c>
      <c r="H52" s="417" t="e">
        <f t="shared" si="4"/>
        <v>#DIV/0!</v>
      </c>
      <c r="I52" s="417" t="e">
        <f t="shared" si="5"/>
        <v>#DIV/0!</v>
      </c>
      <c r="J52" s="417" t="e">
        <f t="shared" si="6"/>
        <v>#DIV/0!</v>
      </c>
      <c r="K52" s="417" t="e">
        <f t="shared" si="7"/>
        <v>#DIV/0!</v>
      </c>
      <c r="L52" s="417" t="e">
        <f t="shared" si="8"/>
        <v>#DIV/0!</v>
      </c>
      <c r="M52" s="417" t="e">
        <f t="shared" si="9"/>
        <v>#DIV/0!</v>
      </c>
      <c r="N52" s="417" t="e">
        <f t="shared" si="10"/>
        <v>#DIV/0!</v>
      </c>
      <c r="O52" s="417" t="e">
        <f t="shared" si="11"/>
        <v>#DIV/0!</v>
      </c>
      <c r="P52" s="494" t="e">
        <f t="shared" si="12"/>
        <v>#DIV/0!</v>
      </c>
      <c r="Q52" s="417" t="e">
        <f t="shared" si="13"/>
        <v>#DIV/0!</v>
      </c>
      <c r="R52" s="417" t="e">
        <f t="shared" si="14"/>
        <v>#DIV/0!</v>
      </c>
      <c r="S52" s="417" t="e">
        <f t="shared" si="15"/>
        <v>#DIV/0!</v>
      </c>
      <c r="T52" s="417" t="e">
        <f t="shared" si="16"/>
        <v>#DIV/0!</v>
      </c>
      <c r="U52" s="417" t="e">
        <f t="shared" si="17"/>
        <v>#DIV/0!</v>
      </c>
      <c r="V52" s="417" t="e">
        <f t="shared" si="18"/>
        <v>#DIV/0!</v>
      </c>
      <c r="W52" s="417" t="e">
        <f t="shared" si="19"/>
        <v>#DIV/0!</v>
      </c>
      <c r="X52" s="417" t="e">
        <f t="shared" si="20"/>
        <v>#DIV/0!</v>
      </c>
      <c r="Y52" s="417" t="e">
        <f t="shared" si="21"/>
        <v>#DIV/0!</v>
      </c>
      <c r="Z52" s="417" t="e">
        <f t="shared" si="22"/>
        <v>#DIV/0!</v>
      </c>
      <c r="AA52" s="417" t="e">
        <f t="shared" si="23"/>
        <v>#DIV/0!</v>
      </c>
      <c r="AB52" s="417" t="e">
        <f t="shared" si="25"/>
        <v>#DIV/0!</v>
      </c>
      <c r="AC52" s="489" t="e">
        <f t="shared" si="26"/>
        <v>#DIV/0!</v>
      </c>
    </row>
    <row r="53" spans="2:29" x14ac:dyDescent="0.2">
      <c r="B53" s="409">
        <f t="shared" si="24"/>
        <v>44</v>
      </c>
      <c r="C53" s="413">
        <f>DATE(YEAR($AB$4),INT((MONTH($AB$4)-1)/'PSS-A15.1'!$D$9)+(B53-1)*'PSS-A15.1'!$D$9+1,1)</f>
        <v>1309</v>
      </c>
      <c r="D53" s="417" t="e">
        <f t="shared" si="0"/>
        <v>#DIV/0!</v>
      </c>
      <c r="E53" s="417" t="e">
        <f t="shared" si="1"/>
        <v>#DIV/0!</v>
      </c>
      <c r="F53" s="417" t="e">
        <f t="shared" si="2"/>
        <v>#DIV/0!</v>
      </c>
      <c r="G53" s="417" t="e">
        <f t="shared" si="3"/>
        <v>#DIV/0!</v>
      </c>
      <c r="H53" s="417" t="e">
        <f t="shared" si="4"/>
        <v>#DIV/0!</v>
      </c>
      <c r="I53" s="417" t="e">
        <f t="shared" si="5"/>
        <v>#DIV/0!</v>
      </c>
      <c r="J53" s="417" t="e">
        <f t="shared" si="6"/>
        <v>#DIV/0!</v>
      </c>
      <c r="K53" s="417" t="e">
        <f t="shared" si="7"/>
        <v>#DIV/0!</v>
      </c>
      <c r="L53" s="417" t="e">
        <f t="shared" si="8"/>
        <v>#DIV/0!</v>
      </c>
      <c r="M53" s="417" t="e">
        <f t="shared" si="9"/>
        <v>#DIV/0!</v>
      </c>
      <c r="N53" s="417" t="e">
        <f t="shared" si="10"/>
        <v>#DIV/0!</v>
      </c>
      <c r="O53" s="417" t="e">
        <f t="shared" si="11"/>
        <v>#DIV/0!</v>
      </c>
      <c r="P53" s="494" t="e">
        <f t="shared" si="12"/>
        <v>#DIV/0!</v>
      </c>
      <c r="Q53" s="417" t="e">
        <f t="shared" si="13"/>
        <v>#DIV/0!</v>
      </c>
      <c r="R53" s="417" t="e">
        <f t="shared" si="14"/>
        <v>#DIV/0!</v>
      </c>
      <c r="S53" s="417" t="e">
        <f t="shared" si="15"/>
        <v>#DIV/0!</v>
      </c>
      <c r="T53" s="417" t="e">
        <f t="shared" si="16"/>
        <v>#DIV/0!</v>
      </c>
      <c r="U53" s="417" t="e">
        <f t="shared" si="17"/>
        <v>#DIV/0!</v>
      </c>
      <c r="V53" s="417" t="e">
        <f t="shared" si="18"/>
        <v>#DIV/0!</v>
      </c>
      <c r="W53" s="417" t="e">
        <f t="shared" si="19"/>
        <v>#DIV/0!</v>
      </c>
      <c r="X53" s="417" t="e">
        <f t="shared" si="20"/>
        <v>#DIV/0!</v>
      </c>
      <c r="Y53" s="417" t="e">
        <f t="shared" si="21"/>
        <v>#DIV/0!</v>
      </c>
      <c r="Z53" s="417" t="e">
        <f t="shared" si="22"/>
        <v>#DIV/0!</v>
      </c>
      <c r="AA53" s="417" t="e">
        <f t="shared" si="23"/>
        <v>#DIV/0!</v>
      </c>
      <c r="AB53" s="417" t="e">
        <f t="shared" si="25"/>
        <v>#DIV/0!</v>
      </c>
      <c r="AC53" s="489" t="e">
        <f t="shared" si="26"/>
        <v>#DIV/0!</v>
      </c>
    </row>
    <row r="54" spans="2:29" x14ac:dyDescent="0.2">
      <c r="B54" s="409">
        <f t="shared" si="24"/>
        <v>45</v>
      </c>
      <c r="C54" s="413">
        <f>DATE(YEAR($AB$4),INT((MONTH($AB$4)-1)/'PSS-A15.1'!$D$9)+(B54-1)*'PSS-A15.1'!$D$9+1,1)</f>
        <v>1340</v>
      </c>
      <c r="D54" s="417" t="e">
        <f t="shared" si="0"/>
        <v>#DIV/0!</v>
      </c>
      <c r="E54" s="417" t="e">
        <f t="shared" si="1"/>
        <v>#DIV/0!</v>
      </c>
      <c r="F54" s="417" t="e">
        <f t="shared" si="2"/>
        <v>#DIV/0!</v>
      </c>
      <c r="G54" s="417" t="e">
        <f t="shared" si="3"/>
        <v>#DIV/0!</v>
      </c>
      <c r="H54" s="417" t="e">
        <f t="shared" si="4"/>
        <v>#DIV/0!</v>
      </c>
      <c r="I54" s="417" t="e">
        <f t="shared" si="5"/>
        <v>#DIV/0!</v>
      </c>
      <c r="J54" s="417" t="e">
        <f t="shared" si="6"/>
        <v>#DIV/0!</v>
      </c>
      <c r="K54" s="417" t="e">
        <f t="shared" si="7"/>
        <v>#DIV/0!</v>
      </c>
      <c r="L54" s="417" t="e">
        <f t="shared" si="8"/>
        <v>#DIV/0!</v>
      </c>
      <c r="M54" s="417" t="e">
        <f t="shared" si="9"/>
        <v>#DIV/0!</v>
      </c>
      <c r="N54" s="417" t="e">
        <f t="shared" si="10"/>
        <v>#DIV/0!</v>
      </c>
      <c r="O54" s="417" t="e">
        <f t="shared" si="11"/>
        <v>#DIV/0!</v>
      </c>
      <c r="P54" s="494" t="e">
        <f t="shared" si="12"/>
        <v>#DIV/0!</v>
      </c>
      <c r="Q54" s="417" t="e">
        <f t="shared" si="13"/>
        <v>#DIV/0!</v>
      </c>
      <c r="R54" s="417" t="e">
        <f t="shared" si="14"/>
        <v>#DIV/0!</v>
      </c>
      <c r="S54" s="417" t="e">
        <f t="shared" si="15"/>
        <v>#DIV/0!</v>
      </c>
      <c r="T54" s="417" t="e">
        <f t="shared" si="16"/>
        <v>#DIV/0!</v>
      </c>
      <c r="U54" s="417" t="e">
        <f t="shared" si="17"/>
        <v>#DIV/0!</v>
      </c>
      <c r="V54" s="417" t="e">
        <f t="shared" si="18"/>
        <v>#DIV/0!</v>
      </c>
      <c r="W54" s="417" t="e">
        <f t="shared" si="19"/>
        <v>#DIV/0!</v>
      </c>
      <c r="X54" s="417" t="e">
        <f t="shared" si="20"/>
        <v>#DIV/0!</v>
      </c>
      <c r="Y54" s="417" t="e">
        <f t="shared" si="21"/>
        <v>#DIV/0!</v>
      </c>
      <c r="Z54" s="417" t="e">
        <f t="shared" si="22"/>
        <v>#DIV/0!</v>
      </c>
      <c r="AA54" s="417" t="e">
        <f t="shared" si="23"/>
        <v>#DIV/0!</v>
      </c>
      <c r="AB54" s="417" t="e">
        <f t="shared" si="25"/>
        <v>#DIV/0!</v>
      </c>
      <c r="AC54" s="489" t="e">
        <f t="shared" si="26"/>
        <v>#DIV/0!</v>
      </c>
    </row>
    <row r="55" spans="2:29" x14ac:dyDescent="0.2">
      <c r="B55" s="409">
        <f t="shared" si="24"/>
        <v>46</v>
      </c>
      <c r="C55" s="413">
        <f>DATE(YEAR($AB$4),INT((MONTH($AB$4)-1)/'PSS-A15.1'!$D$9)+(B55-1)*'PSS-A15.1'!$D$9+1,1)</f>
        <v>1370</v>
      </c>
      <c r="D55" s="417" t="e">
        <f t="shared" si="0"/>
        <v>#DIV/0!</v>
      </c>
      <c r="E55" s="417" t="e">
        <f t="shared" si="1"/>
        <v>#DIV/0!</v>
      </c>
      <c r="F55" s="417" t="e">
        <f t="shared" si="2"/>
        <v>#DIV/0!</v>
      </c>
      <c r="G55" s="417" t="e">
        <f t="shared" si="3"/>
        <v>#DIV/0!</v>
      </c>
      <c r="H55" s="417" t="e">
        <f t="shared" si="4"/>
        <v>#DIV/0!</v>
      </c>
      <c r="I55" s="417" t="e">
        <f t="shared" si="5"/>
        <v>#DIV/0!</v>
      </c>
      <c r="J55" s="417" t="e">
        <f t="shared" si="6"/>
        <v>#DIV/0!</v>
      </c>
      <c r="K55" s="417" t="e">
        <f t="shared" si="7"/>
        <v>#DIV/0!</v>
      </c>
      <c r="L55" s="417" t="e">
        <f t="shared" si="8"/>
        <v>#DIV/0!</v>
      </c>
      <c r="M55" s="417" t="e">
        <f t="shared" si="9"/>
        <v>#DIV/0!</v>
      </c>
      <c r="N55" s="417" t="e">
        <f t="shared" si="10"/>
        <v>#DIV/0!</v>
      </c>
      <c r="O55" s="417" t="e">
        <f t="shared" si="11"/>
        <v>#DIV/0!</v>
      </c>
      <c r="P55" s="494" t="e">
        <f t="shared" si="12"/>
        <v>#DIV/0!</v>
      </c>
      <c r="Q55" s="417" t="e">
        <f t="shared" si="13"/>
        <v>#DIV/0!</v>
      </c>
      <c r="R55" s="417" t="e">
        <f t="shared" si="14"/>
        <v>#DIV/0!</v>
      </c>
      <c r="S55" s="417" t="e">
        <f t="shared" si="15"/>
        <v>#DIV/0!</v>
      </c>
      <c r="T55" s="417" t="e">
        <f t="shared" si="16"/>
        <v>#DIV/0!</v>
      </c>
      <c r="U55" s="417" t="e">
        <f t="shared" si="17"/>
        <v>#DIV/0!</v>
      </c>
      <c r="V55" s="417" t="e">
        <f t="shared" si="18"/>
        <v>#DIV/0!</v>
      </c>
      <c r="W55" s="417" t="e">
        <f t="shared" si="19"/>
        <v>#DIV/0!</v>
      </c>
      <c r="X55" s="417" t="e">
        <f t="shared" si="20"/>
        <v>#DIV/0!</v>
      </c>
      <c r="Y55" s="417" t="e">
        <f t="shared" si="21"/>
        <v>#DIV/0!</v>
      </c>
      <c r="Z55" s="417" t="e">
        <f t="shared" si="22"/>
        <v>#DIV/0!</v>
      </c>
      <c r="AA55" s="417" t="e">
        <f t="shared" si="23"/>
        <v>#DIV/0!</v>
      </c>
      <c r="AB55" s="417" t="e">
        <f t="shared" si="25"/>
        <v>#DIV/0!</v>
      </c>
      <c r="AC55" s="489" t="e">
        <f t="shared" si="26"/>
        <v>#DIV/0!</v>
      </c>
    </row>
    <row r="56" spans="2:29" x14ac:dyDescent="0.2">
      <c r="B56" s="409">
        <f t="shared" si="24"/>
        <v>47</v>
      </c>
      <c r="C56" s="413">
        <f>DATE(YEAR($AB$4),INT((MONTH($AB$4)-1)/'PSS-A15.1'!$D$9)+(B56-1)*'PSS-A15.1'!$D$9+1,1)</f>
        <v>1401</v>
      </c>
      <c r="D56" s="417" t="e">
        <f t="shared" si="0"/>
        <v>#DIV/0!</v>
      </c>
      <c r="E56" s="417" t="e">
        <f t="shared" si="1"/>
        <v>#DIV/0!</v>
      </c>
      <c r="F56" s="417" t="e">
        <f t="shared" si="2"/>
        <v>#DIV/0!</v>
      </c>
      <c r="G56" s="417" t="e">
        <f t="shared" si="3"/>
        <v>#DIV/0!</v>
      </c>
      <c r="H56" s="417" t="e">
        <f t="shared" si="4"/>
        <v>#DIV/0!</v>
      </c>
      <c r="I56" s="417" t="e">
        <f t="shared" si="5"/>
        <v>#DIV/0!</v>
      </c>
      <c r="J56" s="417" t="e">
        <f t="shared" si="6"/>
        <v>#DIV/0!</v>
      </c>
      <c r="K56" s="417" t="e">
        <f t="shared" si="7"/>
        <v>#DIV/0!</v>
      </c>
      <c r="L56" s="417" t="e">
        <f t="shared" si="8"/>
        <v>#DIV/0!</v>
      </c>
      <c r="M56" s="417" t="e">
        <f t="shared" si="9"/>
        <v>#DIV/0!</v>
      </c>
      <c r="N56" s="417" t="e">
        <f t="shared" si="10"/>
        <v>#DIV/0!</v>
      </c>
      <c r="O56" s="417" t="e">
        <f t="shared" si="11"/>
        <v>#DIV/0!</v>
      </c>
      <c r="P56" s="494" t="e">
        <f t="shared" si="12"/>
        <v>#DIV/0!</v>
      </c>
      <c r="Q56" s="417" t="e">
        <f t="shared" si="13"/>
        <v>#DIV/0!</v>
      </c>
      <c r="R56" s="417" t="e">
        <f t="shared" si="14"/>
        <v>#DIV/0!</v>
      </c>
      <c r="S56" s="417" t="e">
        <f t="shared" si="15"/>
        <v>#DIV/0!</v>
      </c>
      <c r="T56" s="417" t="e">
        <f t="shared" si="16"/>
        <v>#DIV/0!</v>
      </c>
      <c r="U56" s="417" t="e">
        <f t="shared" si="17"/>
        <v>#DIV/0!</v>
      </c>
      <c r="V56" s="417" t="e">
        <f t="shared" si="18"/>
        <v>#DIV/0!</v>
      </c>
      <c r="W56" s="417" t="e">
        <f t="shared" si="19"/>
        <v>#DIV/0!</v>
      </c>
      <c r="X56" s="417" t="e">
        <f t="shared" si="20"/>
        <v>#DIV/0!</v>
      </c>
      <c r="Y56" s="417" t="e">
        <f t="shared" si="21"/>
        <v>#DIV/0!</v>
      </c>
      <c r="Z56" s="417" t="e">
        <f t="shared" si="22"/>
        <v>#DIV/0!</v>
      </c>
      <c r="AA56" s="417" t="e">
        <f t="shared" si="23"/>
        <v>#DIV/0!</v>
      </c>
      <c r="AB56" s="417" t="e">
        <f t="shared" si="25"/>
        <v>#DIV/0!</v>
      </c>
      <c r="AC56" s="489" t="e">
        <f t="shared" si="26"/>
        <v>#DIV/0!</v>
      </c>
    </row>
    <row r="57" spans="2:29" x14ac:dyDescent="0.2">
      <c r="B57" s="409">
        <f t="shared" si="24"/>
        <v>48</v>
      </c>
      <c r="C57" s="413">
        <f>DATE(YEAR($AB$4),INT((MONTH($AB$4)-1)/'PSS-A15.1'!$D$9)+(B57-1)*'PSS-A15.1'!$D$9+1,1)</f>
        <v>1431</v>
      </c>
      <c r="D57" s="417" t="e">
        <f t="shared" si="0"/>
        <v>#DIV/0!</v>
      </c>
      <c r="E57" s="417" t="e">
        <f t="shared" si="1"/>
        <v>#DIV/0!</v>
      </c>
      <c r="F57" s="417" t="e">
        <f t="shared" si="2"/>
        <v>#DIV/0!</v>
      </c>
      <c r="G57" s="417" t="e">
        <f t="shared" si="3"/>
        <v>#DIV/0!</v>
      </c>
      <c r="H57" s="417" t="e">
        <f t="shared" si="4"/>
        <v>#DIV/0!</v>
      </c>
      <c r="I57" s="417" t="e">
        <f t="shared" si="5"/>
        <v>#DIV/0!</v>
      </c>
      <c r="J57" s="417" t="e">
        <f t="shared" si="6"/>
        <v>#DIV/0!</v>
      </c>
      <c r="K57" s="417" t="e">
        <f t="shared" si="7"/>
        <v>#DIV/0!</v>
      </c>
      <c r="L57" s="417" t="e">
        <f t="shared" si="8"/>
        <v>#DIV/0!</v>
      </c>
      <c r="M57" s="417" t="e">
        <f t="shared" si="9"/>
        <v>#DIV/0!</v>
      </c>
      <c r="N57" s="417" t="e">
        <f t="shared" si="10"/>
        <v>#DIV/0!</v>
      </c>
      <c r="O57" s="417" t="e">
        <f t="shared" si="11"/>
        <v>#DIV/0!</v>
      </c>
      <c r="P57" s="494" t="e">
        <f t="shared" si="12"/>
        <v>#DIV/0!</v>
      </c>
      <c r="Q57" s="417" t="e">
        <f t="shared" si="13"/>
        <v>#DIV/0!</v>
      </c>
      <c r="R57" s="417" t="e">
        <f t="shared" si="14"/>
        <v>#DIV/0!</v>
      </c>
      <c r="S57" s="417" t="e">
        <f t="shared" si="15"/>
        <v>#DIV/0!</v>
      </c>
      <c r="T57" s="417" t="e">
        <f t="shared" si="16"/>
        <v>#DIV/0!</v>
      </c>
      <c r="U57" s="417" t="e">
        <f t="shared" si="17"/>
        <v>#DIV/0!</v>
      </c>
      <c r="V57" s="417" t="e">
        <f t="shared" si="18"/>
        <v>#DIV/0!</v>
      </c>
      <c r="W57" s="417" t="e">
        <f t="shared" si="19"/>
        <v>#DIV/0!</v>
      </c>
      <c r="X57" s="417" t="e">
        <f t="shared" si="20"/>
        <v>#DIV/0!</v>
      </c>
      <c r="Y57" s="417" t="e">
        <f t="shared" si="21"/>
        <v>#DIV/0!</v>
      </c>
      <c r="Z57" s="417" t="e">
        <f t="shared" si="22"/>
        <v>#DIV/0!</v>
      </c>
      <c r="AA57" s="417" t="e">
        <f t="shared" si="23"/>
        <v>#DIV/0!</v>
      </c>
      <c r="AB57" s="417" t="e">
        <f t="shared" si="25"/>
        <v>#DIV/0!</v>
      </c>
      <c r="AC57" s="489" t="e">
        <f t="shared" si="26"/>
        <v>#DIV/0!</v>
      </c>
    </row>
    <row r="58" spans="2:29" x14ac:dyDescent="0.2">
      <c r="B58" s="409">
        <f t="shared" si="24"/>
        <v>49</v>
      </c>
      <c r="C58" s="413">
        <f>DATE(YEAR($AB$4),INT((MONTH($AB$4)-1)/'PSS-A15.1'!$D$9)+(B58-1)*'PSS-A15.1'!$D$9+1,1)</f>
        <v>1462</v>
      </c>
    </row>
  </sheetData>
  <printOptions horizontalCentered="1" verticalCentered="1"/>
  <pageMargins left="0.25" right="0.25" top="0.75" bottom="0.75" header="0.3" footer="0.3"/>
  <pageSetup paperSize="9" scale="68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9" tint="0.39997558519241921"/>
  </sheetPr>
  <dimension ref="B2:D33"/>
  <sheetViews>
    <sheetView workbookViewId="0">
      <selection activeCell="P3" sqref="P3"/>
    </sheetView>
  </sheetViews>
  <sheetFormatPr defaultColWidth="11.42578125" defaultRowHeight="12.75" x14ac:dyDescent="0.2"/>
  <cols>
    <col min="2" max="2" width="18.140625" customWidth="1"/>
    <col min="3" max="3" width="8.7109375" bestFit="1" customWidth="1"/>
  </cols>
  <sheetData>
    <row r="2" spans="2:3" x14ac:dyDescent="0.2">
      <c r="B2" s="225" t="s">
        <v>261</v>
      </c>
      <c r="C2" s="225" t="s">
        <v>127</v>
      </c>
    </row>
    <row r="3" spans="2:3" x14ac:dyDescent="0.2">
      <c r="B3" t="s">
        <v>240</v>
      </c>
      <c r="C3" t="s">
        <v>200</v>
      </c>
    </row>
    <row r="4" spans="2:3" x14ac:dyDescent="0.2">
      <c r="B4" t="s">
        <v>241</v>
      </c>
      <c r="C4" t="s">
        <v>200</v>
      </c>
    </row>
    <row r="5" spans="2:3" x14ac:dyDescent="0.2">
      <c r="B5" t="s">
        <v>238</v>
      </c>
      <c r="C5" t="s">
        <v>239</v>
      </c>
    </row>
    <row r="6" spans="2:3" x14ac:dyDescent="0.2">
      <c r="B6" t="s">
        <v>242</v>
      </c>
      <c r="C6" t="s">
        <v>266</v>
      </c>
    </row>
    <row r="7" spans="2:3" x14ac:dyDescent="0.2">
      <c r="B7" t="s">
        <v>243</v>
      </c>
      <c r="C7" t="s">
        <v>262</v>
      </c>
    </row>
    <row r="8" spans="2:3" x14ac:dyDescent="0.2">
      <c r="B8" t="s">
        <v>244</v>
      </c>
      <c r="C8" t="s">
        <v>200</v>
      </c>
    </row>
    <row r="9" spans="2:3" x14ac:dyDescent="0.2">
      <c r="B9" t="s">
        <v>245</v>
      </c>
      <c r="C9" t="s">
        <v>200</v>
      </c>
    </row>
    <row r="10" spans="2:3" x14ac:dyDescent="0.2">
      <c r="B10" t="s">
        <v>246</v>
      </c>
      <c r="C10" t="s">
        <v>200</v>
      </c>
    </row>
    <row r="11" spans="2:3" x14ac:dyDescent="0.2">
      <c r="B11" t="s">
        <v>247</v>
      </c>
      <c r="C11" t="s">
        <v>200</v>
      </c>
    </row>
    <row r="12" spans="2:3" x14ac:dyDescent="0.2">
      <c r="B12" t="s">
        <v>248</v>
      </c>
      <c r="C12" t="s">
        <v>200</v>
      </c>
    </row>
    <row r="13" spans="2:3" x14ac:dyDescent="0.2">
      <c r="B13" t="s">
        <v>249</v>
      </c>
      <c r="C13" t="s">
        <v>200</v>
      </c>
    </row>
    <row r="14" spans="2:3" x14ac:dyDescent="0.2">
      <c r="B14" t="s">
        <v>250</v>
      </c>
      <c r="C14" t="s">
        <v>200</v>
      </c>
    </row>
    <row r="15" spans="2:3" x14ac:dyDescent="0.2">
      <c r="B15" t="s">
        <v>251</v>
      </c>
      <c r="C15" t="s">
        <v>200</v>
      </c>
    </row>
    <row r="16" spans="2:3" x14ac:dyDescent="0.2">
      <c r="B16" t="s">
        <v>252</v>
      </c>
      <c r="C16" t="s">
        <v>200</v>
      </c>
    </row>
    <row r="17" spans="2:4" x14ac:dyDescent="0.2">
      <c r="B17" t="s">
        <v>253</v>
      </c>
      <c r="C17" t="s">
        <v>200</v>
      </c>
    </row>
    <row r="18" spans="2:4" x14ac:dyDescent="0.2">
      <c r="B18" t="s">
        <v>167</v>
      </c>
      <c r="C18" t="s">
        <v>168</v>
      </c>
    </row>
    <row r="19" spans="2:4" x14ac:dyDescent="0.2">
      <c r="B19" t="s">
        <v>254</v>
      </c>
      <c r="C19" t="s">
        <v>200</v>
      </c>
    </row>
    <row r="20" spans="2:4" x14ac:dyDescent="0.2">
      <c r="B20" t="s">
        <v>255</v>
      </c>
      <c r="C20" t="s">
        <v>200</v>
      </c>
    </row>
    <row r="21" spans="2:4" x14ac:dyDescent="0.2">
      <c r="B21" t="s">
        <v>256</v>
      </c>
      <c r="C21" t="s">
        <v>267</v>
      </c>
    </row>
    <row r="22" spans="2:4" x14ac:dyDescent="0.2">
      <c r="B22" t="s">
        <v>257</v>
      </c>
      <c r="C22" t="s">
        <v>200</v>
      </c>
    </row>
    <row r="23" spans="2:4" x14ac:dyDescent="0.2">
      <c r="B23" t="s">
        <v>258</v>
      </c>
      <c r="C23" t="s">
        <v>263</v>
      </c>
    </row>
    <row r="24" spans="2:4" x14ac:dyDescent="0.2">
      <c r="B24" t="s">
        <v>259</v>
      </c>
      <c r="C24" t="s">
        <v>264</v>
      </c>
    </row>
    <row r="25" spans="2:4" x14ac:dyDescent="0.2">
      <c r="B25" t="s">
        <v>260</v>
      </c>
      <c r="C25" t="s">
        <v>265</v>
      </c>
    </row>
    <row r="28" spans="2:4" x14ac:dyDescent="0.2">
      <c r="B28" s="225" t="s">
        <v>270</v>
      </c>
      <c r="D28" t="str">
        <f>IF(LEFT(C15,9)="ARTES 3-4",IF(C26&lt;=50%,"Level of ESA-cofunding is in line with ARTES 3-4 rules","Level of ESA-cofunding is not in line with ARTES 3-4 rules"),IF(LEFT(C15,9)="ARTES 5.2",IF(C26&lt;=75%,"Level of ESA-cofunding is in line with ARTES 5.2 rules",IF(C26&lt;=100%,"Level of ESA-cofunding is in line with ARTES 5.2 rules yyy","Level of ESA-cofunding is not in line with ARTES 5.2 rules")),""))</f>
        <v/>
      </c>
    </row>
    <row r="29" spans="2:4" ht="25.5" x14ac:dyDescent="0.2">
      <c r="B29" s="281" t="s">
        <v>269</v>
      </c>
      <c r="C29" s="265">
        <v>0.5</v>
      </c>
      <c r="D29" t="s">
        <v>327</v>
      </c>
    </row>
    <row r="30" spans="2:4" ht="25.5" x14ac:dyDescent="0.2">
      <c r="B30" s="281" t="s">
        <v>269</v>
      </c>
      <c r="D30" t="s">
        <v>328</v>
      </c>
    </row>
    <row r="31" spans="2:4" ht="25.5" x14ac:dyDescent="0.2">
      <c r="B31" s="281" t="s">
        <v>231</v>
      </c>
      <c r="C31" s="265">
        <v>0.75</v>
      </c>
      <c r="D31" t="s">
        <v>329</v>
      </c>
    </row>
    <row r="32" spans="2:4" ht="25.5" x14ac:dyDescent="0.2">
      <c r="B32" s="281" t="s">
        <v>231</v>
      </c>
      <c r="C32" s="265">
        <v>1</v>
      </c>
      <c r="D32" t="s">
        <v>271</v>
      </c>
    </row>
    <row r="33" spans="2:4" ht="25.5" x14ac:dyDescent="0.2">
      <c r="B33" s="281" t="s">
        <v>231</v>
      </c>
      <c r="D33" t="s">
        <v>330</v>
      </c>
    </row>
  </sheetData>
  <dataValidations count="1">
    <dataValidation type="list" allowBlank="1" showInputMessage="1" showErrorMessage="1" sqref="B29:B33">
      <formula1>"ARTES 5.2 (AO6000),ARTES 3-4 (AO5891)"</formula1>
    </dataValidation>
  </dataValidation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T61"/>
  <sheetViews>
    <sheetView zoomScale="120" zoomScaleNormal="120" zoomScalePageLayoutView="120" workbookViewId="0">
      <selection activeCell="D8" sqref="D8"/>
    </sheetView>
  </sheetViews>
  <sheetFormatPr defaultColWidth="10.85546875" defaultRowHeight="12.75" x14ac:dyDescent="0.2"/>
  <cols>
    <col min="1" max="1" width="3.42578125" style="268" customWidth="1"/>
    <col min="2" max="2" width="8" style="268" customWidth="1"/>
    <col min="3" max="3" width="31" style="268" customWidth="1"/>
    <col min="4" max="4" width="18.85546875" style="268" customWidth="1"/>
    <col min="5" max="5" width="12.7109375" style="268" customWidth="1"/>
    <col min="6" max="6" width="5.28515625" style="268" customWidth="1"/>
    <col min="7" max="7" width="7.7109375" style="268" customWidth="1"/>
    <col min="8" max="8" width="13.42578125" style="268" hidden="1" customWidth="1"/>
    <col min="9" max="16384" width="10.85546875" style="268"/>
  </cols>
  <sheetData>
    <row r="2" spans="2:11" x14ac:dyDescent="0.2">
      <c r="B2" s="271" t="s">
        <v>236</v>
      </c>
    </row>
    <row r="3" spans="2:11" x14ac:dyDescent="0.2">
      <c r="C3" s="296" t="s">
        <v>229</v>
      </c>
      <c r="D3" s="540"/>
    </row>
    <row r="4" spans="2:11" x14ac:dyDescent="0.2">
      <c r="C4" s="296" t="s">
        <v>48</v>
      </c>
      <c r="D4" s="540"/>
    </row>
    <row r="5" spans="2:11" x14ac:dyDescent="0.2">
      <c r="C5" s="296" t="s">
        <v>354</v>
      </c>
      <c r="D5" s="540"/>
    </row>
    <row r="6" spans="2:11" x14ac:dyDescent="0.2">
      <c r="C6" s="296" t="s">
        <v>232</v>
      </c>
      <c r="D6" s="540"/>
    </row>
    <row r="7" spans="2:11" x14ac:dyDescent="0.2">
      <c r="C7" s="296" t="s">
        <v>355</v>
      </c>
      <c r="D7" s="540"/>
    </row>
    <row r="8" spans="2:11" x14ac:dyDescent="0.2">
      <c r="C8" s="296" t="s">
        <v>230</v>
      </c>
      <c r="D8" s="540"/>
    </row>
    <row r="9" spans="2:11" x14ac:dyDescent="0.2">
      <c r="C9" s="296" t="s">
        <v>233</v>
      </c>
      <c r="D9" s="541"/>
      <c r="K9" s="272"/>
    </row>
    <row r="10" spans="2:11" x14ac:dyDescent="0.2">
      <c r="C10" s="296" t="s">
        <v>268</v>
      </c>
      <c r="D10" s="540"/>
      <c r="E10" s="268" t="str">
        <f>IF(D10="", "",IF(D10="FFP","Firm Fixed Price",IF(D10="FP+V","Fixed price contract with price variation",IF(D10="FUP","Fixed Unit Price",IF(D10="CP","Ceiling Price to be converted to Fixed Price",IF(D10="CR-FF","Cost Reimbursement - Fixed Fee",IF(D10="CR-IF","Cost Reimbursement - Incentive Fee",IF(D10="CR-TM","Cost Reimbursement - Time and Material"))))))))</f>
        <v/>
      </c>
      <c r="F10" s="77"/>
    </row>
    <row r="11" spans="2:11" x14ac:dyDescent="0.2">
      <c r="C11" s="296" t="s">
        <v>50</v>
      </c>
      <c r="D11" s="223" t="e">
        <f>VLOOKUP(D4,References!B3:C25,2,FALSE)</f>
        <v>#N/A</v>
      </c>
    </row>
    <row r="12" spans="2:11" x14ac:dyDescent="0.2">
      <c r="C12" s="296" t="e">
        <f>"Exchange rate: 1 EUR / 1 "&amp;D11&amp;" ="</f>
        <v>#N/A</v>
      </c>
      <c r="D12" s="542"/>
      <c r="E12" s="268" t="s">
        <v>297</v>
      </c>
    </row>
    <row r="13" spans="2:11" x14ac:dyDescent="0.2">
      <c r="C13" s="296" t="s">
        <v>291</v>
      </c>
      <c r="D13" s="279" t="e">
        <f>'PSS-A2'!K65</f>
        <v>#N/A</v>
      </c>
      <c r="E13" s="382" t="s">
        <v>315</v>
      </c>
      <c r="F13" s="270"/>
    </row>
    <row r="14" spans="2:11" x14ac:dyDescent="0.2">
      <c r="C14" s="296" t="s">
        <v>290</v>
      </c>
      <c r="D14" s="279" t="e">
        <f>'PSS-A2'!K68</f>
        <v>#N/A</v>
      </c>
      <c r="E14" s="382" t="s">
        <v>316</v>
      </c>
    </row>
    <row r="15" spans="2:11" x14ac:dyDescent="0.2">
      <c r="C15" s="296" t="s">
        <v>197</v>
      </c>
      <c r="D15" s="280" t="e">
        <f>D14/D13</f>
        <v>#N/A</v>
      </c>
      <c r="E15" s="296" t="b">
        <f>IF(D8=References!B29,IF(D15&lt;=References!C29,References!D29,References!D30),IF(D8=References!B31,IF(D15&lt;=References!C31,References!D31,IF(D15&lt;=References!C32,References!D32,References!D33))))</f>
        <v>0</v>
      </c>
      <c r="F15" s="382"/>
      <c r="G15" s="482"/>
      <c r="H15" s="380"/>
    </row>
    <row r="16" spans="2:11" x14ac:dyDescent="0.2">
      <c r="C16" s="296" t="s">
        <v>273</v>
      </c>
      <c r="D16" s="297">
        <f>MIN(D23:D34,D51:D58)</f>
        <v>0</v>
      </c>
      <c r="E16" s="296"/>
      <c r="F16" s="277"/>
    </row>
    <row r="17" spans="2:8" x14ac:dyDescent="0.2">
      <c r="C17" s="296" t="s">
        <v>274</v>
      </c>
      <c r="D17" s="297">
        <f>MAX(E23:E34,D51:D58)</f>
        <v>0</v>
      </c>
      <c r="E17" s="296"/>
      <c r="F17" s="277"/>
    </row>
    <row r="18" spans="2:8" x14ac:dyDescent="0.2">
      <c r="C18" s="296" t="s">
        <v>275</v>
      </c>
      <c r="D18" s="438">
        <f>(D17-D16)/(365.25/12)</f>
        <v>0</v>
      </c>
      <c r="E18" s="296"/>
      <c r="F18" s="277"/>
    </row>
    <row r="19" spans="2:8" x14ac:dyDescent="0.2">
      <c r="C19" s="278"/>
      <c r="D19" s="298"/>
      <c r="E19" s="296"/>
      <c r="F19" s="277"/>
    </row>
    <row r="20" spans="2:8" x14ac:dyDescent="0.2">
      <c r="D20" s="273"/>
    </row>
    <row r="21" spans="2:8" x14ac:dyDescent="0.2">
      <c r="B21" s="271" t="s">
        <v>207</v>
      </c>
      <c r="G21" s="271"/>
    </row>
    <row r="22" spans="2:8" x14ac:dyDescent="0.2">
      <c r="B22" s="274" t="s">
        <v>289</v>
      </c>
      <c r="C22" s="271" t="s">
        <v>208</v>
      </c>
      <c r="D22" s="274" t="s">
        <v>234</v>
      </c>
      <c r="E22" s="274" t="s">
        <v>235</v>
      </c>
      <c r="H22" s="276" t="s">
        <v>276</v>
      </c>
    </row>
    <row r="23" spans="2:8" x14ac:dyDescent="0.2">
      <c r="B23" s="543"/>
      <c r="C23" s="544"/>
      <c r="D23" s="545"/>
      <c r="E23" s="545"/>
      <c r="H23" s="304">
        <f t="shared" ref="H23:H46" si="0">E23-D23</f>
        <v>0</v>
      </c>
    </row>
    <row r="24" spans="2:8" x14ac:dyDescent="0.2">
      <c r="B24" s="543"/>
      <c r="C24" s="544"/>
      <c r="D24" s="545"/>
      <c r="E24" s="545"/>
      <c r="H24" s="304">
        <f t="shared" si="0"/>
        <v>0</v>
      </c>
    </row>
    <row r="25" spans="2:8" x14ac:dyDescent="0.2">
      <c r="B25" s="543"/>
      <c r="C25" s="544"/>
      <c r="D25" s="545"/>
      <c r="E25" s="545"/>
      <c r="H25" s="304">
        <f t="shared" si="0"/>
        <v>0</v>
      </c>
    </row>
    <row r="26" spans="2:8" x14ac:dyDescent="0.2">
      <c r="B26" s="543"/>
      <c r="C26" s="544"/>
      <c r="D26" s="545"/>
      <c r="E26" s="545"/>
      <c r="H26" s="304">
        <f t="shared" si="0"/>
        <v>0</v>
      </c>
    </row>
    <row r="27" spans="2:8" x14ac:dyDescent="0.2">
      <c r="B27" s="543"/>
      <c r="C27" s="544"/>
      <c r="D27" s="545"/>
      <c r="E27" s="545"/>
      <c r="H27" s="304">
        <f t="shared" si="0"/>
        <v>0</v>
      </c>
    </row>
    <row r="28" spans="2:8" x14ac:dyDescent="0.2">
      <c r="B28" s="543"/>
      <c r="C28" s="544"/>
      <c r="D28" s="545"/>
      <c r="E28" s="545"/>
      <c r="H28" s="304">
        <f t="shared" si="0"/>
        <v>0</v>
      </c>
    </row>
    <row r="29" spans="2:8" x14ac:dyDescent="0.2">
      <c r="B29" s="543"/>
      <c r="C29" s="544"/>
      <c r="D29" s="545"/>
      <c r="E29" s="545"/>
      <c r="H29" s="304">
        <f t="shared" si="0"/>
        <v>0</v>
      </c>
    </row>
    <row r="30" spans="2:8" x14ac:dyDescent="0.2">
      <c r="B30" s="543"/>
      <c r="C30" s="544"/>
      <c r="D30" s="545"/>
      <c r="E30" s="545"/>
      <c r="H30" s="304">
        <f t="shared" si="0"/>
        <v>0</v>
      </c>
    </row>
    <row r="31" spans="2:8" x14ac:dyDescent="0.2">
      <c r="B31" s="543"/>
      <c r="C31" s="544"/>
      <c r="D31" s="545"/>
      <c r="E31" s="545"/>
      <c r="H31" s="304">
        <f t="shared" si="0"/>
        <v>0</v>
      </c>
    </row>
    <row r="32" spans="2:8" x14ac:dyDescent="0.2">
      <c r="B32" s="543"/>
      <c r="C32" s="544"/>
      <c r="D32" s="545"/>
      <c r="E32" s="545"/>
      <c r="H32" s="304">
        <f t="shared" si="0"/>
        <v>0</v>
      </c>
    </row>
    <row r="33" spans="2:8" x14ac:dyDescent="0.2">
      <c r="B33" s="543"/>
      <c r="C33" s="544"/>
      <c r="D33" s="545"/>
      <c r="E33" s="545"/>
      <c r="H33" s="304">
        <f t="shared" si="0"/>
        <v>0</v>
      </c>
    </row>
    <row r="34" spans="2:8" x14ac:dyDescent="0.2">
      <c r="B34" s="543"/>
      <c r="C34" s="544"/>
      <c r="D34" s="545"/>
      <c r="E34" s="545"/>
      <c r="H34" s="304">
        <f t="shared" si="0"/>
        <v>0</v>
      </c>
    </row>
    <row r="35" spans="2:8" x14ac:dyDescent="0.2">
      <c r="B35" s="543"/>
      <c r="C35" s="544"/>
      <c r="D35" s="545"/>
      <c r="E35" s="545"/>
      <c r="H35" s="304">
        <f t="shared" si="0"/>
        <v>0</v>
      </c>
    </row>
    <row r="36" spans="2:8" x14ac:dyDescent="0.2">
      <c r="B36" s="543"/>
      <c r="C36" s="544"/>
      <c r="D36" s="545"/>
      <c r="E36" s="545"/>
      <c r="H36" s="304">
        <f t="shared" si="0"/>
        <v>0</v>
      </c>
    </row>
    <row r="37" spans="2:8" x14ac:dyDescent="0.2">
      <c r="B37" s="543"/>
      <c r="C37" s="544"/>
      <c r="D37" s="545"/>
      <c r="E37" s="545"/>
      <c r="H37" s="304">
        <f t="shared" si="0"/>
        <v>0</v>
      </c>
    </row>
    <row r="38" spans="2:8" x14ac:dyDescent="0.2">
      <c r="B38" s="543"/>
      <c r="C38" s="544"/>
      <c r="D38" s="545"/>
      <c r="E38" s="545"/>
      <c r="H38" s="304">
        <f t="shared" si="0"/>
        <v>0</v>
      </c>
    </row>
    <row r="39" spans="2:8" x14ac:dyDescent="0.2">
      <c r="B39" s="543"/>
      <c r="C39" s="544"/>
      <c r="D39" s="545"/>
      <c r="E39" s="545"/>
      <c r="H39" s="304">
        <f t="shared" si="0"/>
        <v>0</v>
      </c>
    </row>
    <row r="40" spans="2:8" x14ac:dyDescent="0.2">
      <c r="B40" s="543"/>
      <c r="C40" s="544"/>
      <c r="D40" s="545"/>
      <c r="E40" s="545"/>
      <c r="H40" s="304">
        <f t="shared" si="0"/>
        <v>0</v>
      </c>
    </row>
    <row r="41" spans="2:8" x14ac:dyDescent="0.2">
      <c r="B41" s="543"/>
      <c r="C41" s="544"/>
      <c r="D41" s="545"/>
      <c r="E41" s="545"/>
      <c r="H41" s="304">
        <f t="shared" si="0"/>
        <v>0</v>
      </c>
    </row>
    <row r="42" spans="2:8" x14ac:dyDescent="0.2">
      <c r="B42" s="543"/>
      <c r="C42" s="544"/>
      <c r="D42" s="545"/>
      <c r="E42" s="545"/>
      <c r="H42" s="304">
        <f t="shared" si="0"/>
        <v>0</v>
      </c>
    </row>
    <row r="43" spans="2:8" x14ac:dyDescent="0.2">
      <c r="B43" s="543"/>
      <c r="C43" s="544"/>
      <c r="D43" s="545"/>
      <c r="E43" s="545"/>
      <c r="H43" s="304">
        <f t="shared" si="0"/>
        <v>0</v>
      </c>
    </row>
    <row r="44" spans="2:8" x14ac:dyDescent="0.2">
      <c r="B44" s="543"/>
      <c r="C44" s="544"/>
      <c r="D44" s="545"/>
      <c r="E44" s="545"/>
      <c r="H44" s="304">
        <f t="shared" si="0"/>
        <v>0</v>
      </c>
    </row>
    <row r="45" spans="2:8" x14ac:dyDescent="0.2">
      <c r="B45" s="543"/>
      <c r="C45" s="544"/>
      <c r="D45" s="545"/>
      <c r="E45" s="545"/>
      <c r="H45" s="304">
        <f t="shared" si="0"/>
        <v>0</v>
      </c>
    </row>
    <row r="46" spans="2:8" x14ac:dyDescent="0.2">
      <c r="B46" s="543"/>
      <c r="C46" s="544"/>
      <c r="D46" s="545"/>
      <c r="E46" s="545"/>
      <c r="H46" s="304">
        <f t="shared" si="0"/>
        <v>0</v>
      </c>
    </row>
    <row r="47" spans="2:8" x14ac:dyDescent="0.2">
      <c r="B47" s="275"/>
    </row>
    <row r="48" spans="2:8" x14ac:dyDescent="0.2">
      <c r="B48" s="275"/>
    </row>
    <row r="49" spans="1:20" ht="13.5" thickBot="1" x14ac:dyDescent="0.25">
      <c r="B49" s="271" t="s">
        <v>283</v>
      </c>
    </row>
    <row r="50" spans="1:20" ht="38.25" x14ac:dyDescent="0.2">
      <c r="A50" s="327" t="s">
        <v>166</v>
      </c>
      <c r="B50" s="366" t="s">
        <v>293</v>
      </c>
      <c r="C50" s="367" t="s">
        <v>173</v>
      </c>
      <c r="D50" s="305" t="s">
        <v>174</v>
      </c>
      <c r="E50" s="306" t="s">
        <v>175</v>
      </c>
      <c r="F50" s="487"/>
      <c r="H50" s="87"/>
    </row>
    <row r="51" spans="1:20" x14ac:dyDescent="0.2">
      <c r="A51" s="313" t="str">
        <f>IF(D51="","",LOOKUP(D51,'PSS-A8 Calculations'!$C$10:$C$58,'PSS-A8 Calculations'!$B$10:$B$58))</f>
        <v/>
      </c>
      <c r="B51" s="546"/>
      <c r="C51" s="547"/>
      <c r="D51" s="548"/>
      <c r="E51" s="549"/>
      <c r="F51" s="488">
        <v>0.2</v>
      </c>
      <c r="H51" s="328">
        <v>1</v>
      </c>
    </row>
    <row r="52" spans="1:20" x14ac:dyDescent="0.2">
      <c r="A52" s="313" t="str">
        <f>IF(D52="","",LOOKUP(D52,'PSS-A8 Calculations'!$C$10:$C$58,'PSS-A8 Calculations'!$B$10:$B$58))</f>
        <v/>
      </c>
      <c r="B52" s="546"/>
      <c r="C52" s="547"/>
      <c r="D52" s="548"/>
      <c r="E52" s="549"/>
      <c r="F52" s="488">
        <v>0.25</v>
      </c>
      <c r="H52" s="328">
        <v>1</v>
      </c>
    </row>
    <row r="53" spans="1:20" x14ac:dyDescent="0.2">
      <c r="A53" s="313" t="str">
        <f>IF(D53="","",LOOKUP(D53,'PSS-A8 Calculations'!$C$10:$C$58,'PSS-A8 Calculations'!$B$10:$B$58))</f>
        <v/>
      </c>
      <c r="B53" s="546"/>
      <c r="C53" s="547"/>
      <c r="D53" s="548"/>
      <c r="E53" s="549"/>
      <c r="F53" s="488">
        <v>0.25</v>
      </c>
      <c r="H53" s="328">
        <v>1</v>
      </c>
    </row>
    <row r="54" spans="1:20" x14ac:dyDescent="0.2">
      <c r="A54" s="313" t="str">
        <f>IF(D54="","",LOOKUP(D54,'PSS-A8 Calculations'!$C$10:$C$58,'PSS-A8 Calculations'!$B$10:$B$58))</f>
        <v/>
      </c>
      <c r="B54" s="546"/>
      <c r="C54" s="547"/>
      <c r="D54" s="548"/>
      <c r="E54" s="549"/>
      <c r="F54" s="488">
        <v>0.3</v>
      </c>
      <c r="H54" s="328">
        <v>1</v>
      </c>
    </row>
    <row r="55" spans="1:20" x14ac:dyDescent="0.2">
      <c r="A55" s="313" t="str">
        <f>IF(D55="","",LOOKUP(D55,'PSS-A8 Calculations'!$C$10:$C$58,'PSS-A8 Calculations'!$B$10:$B$58))</f>
        <v/>
      </c>
      <c r="B55" s="550"/>
      <c r="C55" s="551"/>
      <c r="D55" s="548"/>
      <c r="E55" s="549"/>
      <c r="F55" s="488" t="str">
        <f t="shared" ref="F55:F58" si="1">IF(E55="","",E55/$E$59)</f>
        <v/>
      </c>
      <c r="H55" s="328">
        <v>1</v>
      </c>
    </row>
    <row r="56" spans="1:20" x14ac:dyDescent="0.2">
      <c r="A56" s="313" t="str">
        <f>IF(D56="","",LOOKUP(D56,'PSS-A8 Calculations'!$C$10:$C$58,'PSS-A8 Calculations'!$B$10:$B$58))</f>
        <v/>
      </c>
      <c r="B56" s="550"/>
      <c r="C56" s="551"/>
      <c r="D56" s="548"/>
      <c r="E56" s="549"/>
      <c r="F56" s="488" t="str">
        <f t="shared" si="1"/>
        <v/>
      </c>
      <c r="H56" s="328">
        <v>1</v>
      </c>
    </row>
    <row r="57" spans="1:20" x14ac:dyDescent="0.2">
      <c r="A57" s="313" t="str">
        <f>IF(D57="","",LOOKUP(D57,'PSS-A8 Calculations'!$C$10:$C$58,'PSS-A8 Calculations'!$B$10:$B$58))</f>
        <v/>
      </c>
      <c r="B57" s="550"/>
      <c r="C57" s="551"/>
      <c r="D57" s="548"/>
      <c r="E57" s="549"/>
      <c r="F57" s="488" t="str">
        <f t="shared" si="1"/>
        <v/>
      </c>
      <c r="H57" s="328">
        <v>1</v>
      </c>
    </row>
    <row r="58" spans="1:20" x14ac:dyDescent="0.2">
      <c r="A58" s="313" t="str">
        <f>IF(D58="","",LOOKUP(D58,'PSS-A8 Calculations'!$C$10:$C$58,'PSS-A8 Calculations'!$B$10:$B$58))</f>
        <v/>
      </c>
      <c r="B58" s="550"/>
      <c r="C58" s="551"/>
      <c r="D58" s="548"/>
      <c r="E58" s="549"/>
      <c r="F58" s="488" t="str">
        <f t="shared" si="1"/>
        <v/>
      </c>
      <c r="H58" s="328">
        <v>1</v>
      </c>
    </row>
    <row r="59" spans="1:20" ht="13.5" thickBot="1" x14ac:dyDescent="0.25">
      <c r="B59" s="307" t="s">
        <v>176</v>
      </c>
      <c r="C59" s="308"/>
      <c r="D59" s="308"/>
      <c r="E59" s="309">
        <f>SUM(E51:E58)</f>
        <v>0</v>
      </c>
      <c r="F59" s="310"/>
      <c r="G59" s="486"/>
      <c r="H59" s="87"/>
    </row>
    <row r="60" spans="1:20" x14ac:dyDescent="0.2">
      <c r="B60" s="302"/>
      <c r="C60" s="302"/>
      <c r="F60" s="302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</row>
    <row r="61" spans="1:20" ht="15.75" x14ac:dyDescent="0.2">
      <c r="D61" s="303" t="s">
        <v>360</v>
      </c>
      <c r="E61" s="329" t="e">
        <f>E59-D14</f>
        <v>#N/A</v>
      </c>
    </row>
  </sheetData>
  <sheetProtection sheet="1" objects="1" scenarios="1"/>
  <phoneticPr fontId="4" type="noConversion"/>
  <conditionalFormatting sqref="H23:H46">
    <cfRule type="cellIs" dxfId="45" priority="11" operator="equal">
      <formula>0</formula>
    </cfRule>
  </conditionalFormatting>
  <conditionalFormatting sqref="E16:F19">
    <cfRule type="containsText" dxfId="44" priority="8" operator="containsText" text="only">
      <formula>NOT(ISERROR(SEARCH("only",E16)))</formula>
    </cfRule>
    <cfRule type="containsText" dxfId="43" priority="10" operator="containsText" text="is not in line">
      <formula>NOT(ISERROR(SEARCH("is not in line",E16)))</formula>
    </cfRule>
  </conditionalFormatting>
  <conditionalFormatting sqref="E58">
    <cfRule type="cellIs" dxfId="42" priority="7" operator="notEqual">
      <formula>0</formula>
    </cfRule>
  </conditionalFormatting>
  <conditionalFormatting sqref="E61">
    <cfRule type="cellIs" dxfId="41" priority="6" operator="notBetween">
      <formula>-0.5</formula>
      <formula>0.5</formula>
    </cfRule>
  </conditionalFormatting>
  <conditionalFormatting sqref="E15:H15">
    <cfRule type="containsText" dxfId="40" priority="2" operator="containsText" text="only">
      <formula>NOT(ISERROR(SEARCH("only",E15)))</formula>
    </cfRule>
    <cfRule type="containsText" dxfId="39" priority="3" operator="containsText" text="Not in line">
      <formula>NOT(ISERROR(SEARCH("Not in line",E15)))</formula>
    </cfRule>
    <cfRule type="containsText" dxfId="38" priority="4" operator="containsText" text="In line">
      <formula>NOT(ISERROR(SEARCH("In line",E15)))</formula>
    </cfRule>
  </conditionalFormatting>
  <conditionalFormatting sqref="H51:H58">
    <cfRule type="cellIs" dxfId="37" priority="1" operator="equal">
      <formula>0</formula>
    </cfRule>
  </conditionalFormatting>
  <dataValidations count="2">
    <dataValidation type="list" allowBlank="1" showInputMessage="1" showErrorMessage="1" sqref="D8">
      <formula1>"ARTES ARTES CC Technology Phase (AO6000), ARTES CC Product Phase (AO5891)"</formula1>
    </dataValidation>
    <dataValidation type="list" allowBlank="1" showInputMessage="1" showErrorMessage="1" sqref="D10">
      <formula1>"FFP, CP,"</formula1>
    </dataValidation>
  </dataValidations>
  <pageMargins left="0.75" right="0.75" top="1" bottom="1" header="0.5" footer="0.5"/>
  <pageSetup paperSize="9" scale="88" orientation="portrait" horizontalDpi="4294967292" verticalDpi="4294967292" r:id="rId1"/>
  <rowBreaks count="1" manualBreakCount="1">
    <brk id="62" max="16383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References!$B$3:$B$25</xm:f>
          </x14:formula1>
          <xm:sqref>D4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L63"/>
  <sheetViews>
    <sheetView topLeftCell="A16" workbookViewId="0">
      <selection activeCell="D6" sqref="D6:E6"/>
    </sheetView>
  </sheetViews>
  <sheetFormatPr defaultColWidth="8.85546875" defaultRowHeight="12.75" x14ac:dyDescent="0.2"/>
  <cols>
    <col min="1" max="1" width="3" style="43" customWidth="1"/>
    <col min="2" max="2" width="7.28515625" style="43" customWidth="1"/>
    <col min="3" max="3" width="28.85546875" style="43" customWidth="1"/>
    <col min="4" max="7" width="14.28515625" style="43" customWidth="1"/>
    <col min="8" max="12" width="3.28515625" style="44" customWidth="1"/>
    <col min="13" max="16384" width="8.85546875" style="43"/>
  </cols>
  <sheetData>
    <row r="1" spans="2:12" ht="13.5" thickBot="1" x14ac:dyDescent="0.25"/>
    <row r="2" spans="2:12" ht="12.75" customHeight="1" x14ac:dyDescent="0.2">
      <c r="B2" s="626" t="s">
        <v>373</v>
      </c>
      <c r="C2" s="627"/>
      <c r="D2" s="600" t="s">
        <v>201</v>
      </c>
      <c r="E2" s="601"/>
      <c r="F2" s="408" t="s">
        <v>317</v>
      </c>
      <c r="G2" s="503" t="s">
        <v>318</v>
      </c>
      <c r="H2" s="506"/>
      <c r="I2" s="604" t="s">
        <v>0</v>
      </c>
      <c r="J2" s="605"/>
      <c r="K2" s="605"/>
      <c r="L2" s="45"/>
    </row>
    <row r="3" spans="2:12" ht="25.5" x14ac:dyDescent="0.2">
      <c r="B3" s="46"/>
      <c r="C3" s="47"/>
      <c r="D3" s="47"/>
      <c r="E3" s="47"/>
      <c r="F3" s="242" t="s">
        <v>1</v>
      </c>
      <c r="G3" s="610">
        <f>General!D3</f>
        <v>0</v>
      </c>
      <c r="H3" s="610"/>
      <c r="I3" s="610"/>
      <c r="J3" s="610"/>
      <c r="K3" s="610"/>
      <c r="L3" s="611"/>
    </row>
    <row r="4" spans="2:12" x14ac:dyDescent="0.2">
      <c r="B4" s="620" t="s">
        <v>2</v>
      </c>
      <c r="C4" s="615"/>
      <c r="D4" s="606">
        <f>General!D8</f>
        <v>0</v>
      </c>
      <c r="E4" s="607"/>
      <c r="F4" s="48"/>
      <c r="G4" s="612"/>
      <c r="H4" s="612"/>
      <c r="I4" s="612"/>
      <c r="J4" s="612"/>
      <c r="K4" s="612"/>
      <c r="L4" s="613"/>
    </row>
    <row r="5" spans="2:12" x14ac:dyDescent="0.2">
      <c r="B5" s="620" t="s">
        <v>3</v>
      </c>
      <c r="C5" s="615"/>
      <c r="D5" s="608">
        <f>General!D6</f>
        <v>0</v>
      </c>
      <c r="E5" s="609"/>
      <c r="F5" s="48" t="s">
        <v>4</v>
      </c>
      <c r="G5" s="612">
        <f>General!D7</f>
        <v>0</v>
      </c>
      <c r="H5" s="612"/>
      <c r="I5" s="612"/>
      <c r="J5" s="612"/>
      <c r="K5" s="612"/>
      <c r="L5" s="613"/>
    </row>
    <row r="6" spans="2:12" x14ac:dyDescent="0.2">
      <c r="B6" s="49" t="s">
        <v>5</v>
      </c>
      <c r="C6" s="505"/>
      <c r="D6" s="624"/>
      <c r="E6" s="625"/>
      <c r="F6" s="48"/>
      <c r="G6" s="612"/>
      <c r="H6" s="612"/>
      <c r="I6" s="612"/>
      <c r="J6" s="612"/>
      <c r="K6" s="612"/>
      <c r="L6" s="613"/>
    </row>
    <row r="7" spans="2:12" x14ac:dyDescent="0.2">
      <c r="B7" s="50" t="s">
        <v>6</v>
      </c>
      <c r="C7" s="51"/>
      <c r="D7" s="243" t="e">
        <f>General!$D$11</f>
        <v>#N/A</v>
      </c>
      <c r="E7" s="283"/>
      <c r="F7" s="48" t="s">
        <v>7</v>
      </c>
      <c r="G7" s="612"/>
      <c r="H7" s="612"/>
      <c r="I7" s="612"/>
      <c r="J7" s="612"/>
      <c r="K7" s="612"/>
      <c r="L7" s="613"/>
    </row>
    <row r="8" spans="2:12" ht="12.75" customHeight="1" x14ac:dyDescent="0.2">
      <c r="B8" s="52" t="s">
        <v>296</v>
      </c>
      <c r="C8" s="51"/>
      <c r="D8" s="509"/>
      <c r="E8" s="509"/>
      <c r="F8" s="48"/>
      <c r="G8" s="612"/>
      <c r="H8" s="612"/>
      <c r="I8" s="612"/>
      <c r="J8" s="612"/>
      <c r="K8" s="612"/>
      <c r="L8" s="613"/>
    </row>
    <row r="9" spans="2:12" ht="13.5" thickBot="1" x14ac:dyDescent="0.25">
      <c r="B9" s="53" t="s">
        <v>8</v>
      </c>
      <c r="C9" s="54"/>
      <c r="D9" s="510"/>
      <c r="E9" s="511"/>
      <c r="F9" s="282"/>
      <c r="G9" s="622"/>
      <c r="H9" s="622"/>
      <c r="I9" s="622"/>
      <c r="J9" s="622"/>
      <c r="K9" s="622"/>
      <c r="L9" s="623"/>
    </row>
    <row r="10" spans="2:12" ht="12.75" customHeight="1" x14ac:dyDescent="0.2">
      <c r="B10" s="621"/>
      <c r="C10" s="612"/>
      <c r="D10" s="612"/>
      <c r="E10" s="612"/>
      <c r="F10" s="612"/>
      <c r="G10" s="612"/>
      <c r="H10" s="55" t="s">
        <v>9</v>
      </c>
      <c r="I10" s="56"/>
      <c r="J10" s="56"/>
      <c r="K10" s="56"/>
      <c r="L10" s="57"/>
    </row>
    <row r="11" spans="2:12" ht="30" customHeight="1" thickBot="1" x14ac:dyDescent="0.25">
      <c r="B11" s="621"/>
      <c r="C11" s="612"/>
      <c r="D11" s="612"/>
      <c r="E11" s="612"/>
      <c r="F11" s="612"/>
      <c r="G11" s="612"/>
      <c r="H11" s="512"/>
      <c r="I11" s="513"/>
      <c r="J11" s="513"/>
      <c r="K11" s="513"/>
      <c r="L11" s="514"/>
    </row>
    <row r="12" spans="2:12" x14ac:dyDescent="0.2">
      <c r="B12" s="621"/>
      <c r="C12" s="612"/>
      <c r="D12" s="612"/>
      <c r="E12" s="612"/>
      <c r="F12" s="612"/>
      <c r="G12" s="612"/>
      <c r="H12" s="55" t="s">
        <v>10</v>
      </c>
      <c r="I12" s="56"/>
      <c r="J12" s="56"/>
      <c r="K12" s="56"/>
      <c r="L12" s="57"/>
    </row>
    <row r="13" spans="2:12" ht="26.25" thickBot="1" x14ac:dyDescent="0.25">
      <c r="B13" s="621"/>
      <c r="C13" s="612"/>
      <c r="D13" s="612"/>
      <c r="E13" s="612"/>
      <c r="F13" s="612"/>
      <c r="G13" s="612"/>
      <c r="H13" s="58" t="s">
        <v>11</v>
      </c>
      <c r="I13" s="59"/>
      <c r="J13" s="59"/>
      <c r="K13" s="59"/>
      <c r="L13" s="60"/>
    </row>
    <row r="14" spans="2:12" x14ac:dyDescent="0.2">
      <c r="B14" s="617" t="s">
        <v>12</v>
      </c>
      <c r="C14" s="618"/>
      <c r="D14" s="619"/>
      <c r="E14" s="61"/>
      <c r="F14" s="61"/>
      <c r="G14" s="61"/>
      <c r="H14" s="62"/>
      <c r="I14" s="63"/>
      <c r="J14" s="63"/>
      <c r="K14" s="63"/>
      <c r="L14" s="64"/>
    </row>
    <row r="15" spans="2:12" s="16" customFormat="1" ht="51" x14ac:dyDescent="0.2">
      <c r="B15" s="614" t="s">
        <v>13</v>
      </c>
      <c r="C15" s="615"/>
      <c r="D15" s="65"/>
      <c r="E15" s="66" t="s">
        <v>14</v>
      </c>
      <c r="F15" s="66" t="s">
        <v>15</v>
      </c>
      <c r="G15" s="67" t="s">
        <v>16</v>
      </c>
      <c r="H15" s="68"/>
      <c r="I15" s="69"/>
      <c r="J15" s="69"/>
      <c r="K15" s="69"/>
      <c r="L15" s="70"/>
    </row>
    <row r="16" spans="2:12" x14ac:dyDescent="0.2">
      <c r="B16" s="515"/>
      <c r="C16" s="647"/>
      <c r="D16" s="648"/>
      <c r="E16" s="516"/>
      <c r="F16" s="517"/>
      <c r="G16" s="385">
        <f>E16*(1+F16)</f>
        <v>0</v>
      </c>
      <c r="H16" s="522"/>
      <c r="I16" s="523"/>
      <c r="J16" s="523"/>
      <c r="K16" s="523"/>
      <c r="L16" s="524"/>
    </row>
    <row r="17" spans="2:12" x14ac:dyDescent="0.2">
      <c r="B17" s="515"/>
      <c r="C17" s="647"/>
      <c r="D17" s="648"/>
      <c r="E17" s="516"/>
      <c r="F17" s="517"/>
      <c r="G17" s="385">
        <f t="shared" ref="G17:G30" si="0">E17*(1+F17)</f>
        <v>0</v>
      </c>
      <c r="H17" s="522"/>
      <c r="I17" s="523"/>
      <c r="J17" s="523"/>
      <c r="K17" s="523"/>
      <c r="L17" s="524"/>
    </row>
    <row r="18" spans="2:12" x14ac:dyDescent="0.2">
      <c r="B18" s="515"/>
      <c r="C18" s="647"/>
      <c r="D18" s="648"/>
      <c r="E18" s="516"/>
      <c r="F18" s="518"/>
      <c r="G18" s="385">
        <f t="shared" si="0"/>
        <v>0</v>
      </c>
      <c r="H18" s="522"/>
      <c r="I18" s="523"/>
      <c r="J18" s="523"/>
      <c r="K18" s="523"/>
      <c r="L18" s="524"/>
    </row>
    <row r="19" spans="2:12" x14ac:dyDescent="0.2">
      <c r="B19" s="515"/>
      <c r="C19" s="647"/>
      <c r="D19" s="648"/>
      <c r="E19" s="516"/>
      <c r="F19" s="518"/>
      <c r="G19" s="385">
        <f t="shared" si="0"/>
        <v>0</v>
      </c>
      <c r="H19" s="522"/>
      <c r="I19" s="523"/>
      <c r="J19" s="523"/>
      <c r="K19" s="523"/>
      <c r="L19" s="524"/>
    </row>
    <row r="20" spans="2:12" x14ac:dyDescent="0.2">
      <c r="B20" s="515"/>
      <c r="C20" s="647"/>
      <c r="D20" s="648"/>
      <c r="E20" s="516"/>
      <c r="F20" s="518"/>
      <c r="G20" s="385">
        <f t="shared" si="0"/>
        <v>0</v>
      </c>
      <c r="H20" s="522"/>
      <c r="I20" s="523"/>
      <c r="J20" s="523"/>
      <c r="K20" s="523"/>
      <c r="L20" s="524"/>
    </row>
    <row r="21" spans="2:12" x14ac:dyDescent="0.2">
      <c r="B21" s="515"/>
      <c r="C21" s="647"/>
      <c r="D21" s="648"/>
      <c r="E21" s="516"/>
      <c r="F21" s="518"/>
      <c r="G21" s="385">
        <f t="shared" si="0"/>
        <v>0</v>
      </c>
      <c r="H21" s="522"/>
      <c r="I21" s="523"/>
      <c r="J21" s="523"/>
      <c r="K21" s="523"/>
      <c r="L21" s="524"/>
    </row>
    <row r="22" spans="2:12" x14ac:dyDescent="0.2">
      <c r="B22" s="515"/>
      <c r="C22" s="647"/>
      <c r="D22" s="648"/>
      <c r="E22" s="516"/>
      <c r="F22" s="518"/>
      <c r="G22" s="385">
        <f t="shared" si="0"/>
        <v>0</v>
      </c>
      <c r="H22" s="522"/>
      <c r="I22" s="523"/>
      <c r="J22" s="523"/>
      <c r="K22" s="523"/>
      <c r="L22" s="524"/>
    </row>
    <row r="23" spans="2:12" x14ac:dyDescent="0.2">
      <c r="B23" s="515"/>
      <c r="C23" s="647"/>
      <c r="D23" s="648"/>
      <c r="E23" s="516"/>
      <c r="F23" s="518"/>
      <c r="G23" s="385">
        <f t="shared" si="0"/>
        <v>0</v>
      </c>
      <c r="H23" s="522"/>
      <c r="I23" s="523"/>
      <c r="J23" s="523"/>
      <c r="K23" s="523"/>
      <c r="L23" s="524"/>
    </row>
    <row r="24" spans="2:12" x14ac:dyDescent="0.2">
      <c r="B24" s="515"/>
      <c r="C24" s="647"/>
      <c r="D24" s="648"/>
      <c r="E24" s="516"/>
      <c r="F24" s="518"/>
      <c r="G24" s="385">
        <f t="shared" si="0"/>
        <v>0</v>
      </c>
      <c r="H24" s="522"/>
      <c r="I24" s="523"/>
      <c r="J24" s="523"/>
      <c r="K24" s="523"/>
      <c r="L24" s="524"/>
    </row>
    <row r="25" spans="2:12" x14ac:dyDescent="0.2">
      <c r="B25" s="515"/>
      <c r="C25" s="647"/>
      <c r="D25" s="648"/>
      <c r="E25" s="516"/>
      <c r="F25" s="518"/>
      <c r="G25" s="385">
        <f t="shared" si="0"/>
        <v>0</v>
      </c>
      <c r="H25" s="522"/>
      <c r="I25" s="523"/>
      <c r="J25" s="523"/>
      <c r="K25" s="523"/>
      <c r="L25" s="524"/>
    </row>
    <row r="26" spans="2:12" x14ac:dyDescent="0.2">
      <c r="B26" s="515"/>
      <c r="C26" s="647"/>
      <c r="D26" s="648"/>
      <c r="E26" s="516"/>
      <c r="F26" s="518"/>
      <c r="G26" s="385">
        <f t="shared" si="0"/>
        <v>0</v>
      </c>
      <c r="H26" s="522"/>
      <c r="I26" s="523"/>
      <c r="J26" s="523"/>
      <c r="K26" s="523"/>
      <c r="L26" s="524"/>
    </row>
    <row r="27" spans="2:12" x14ac:dyDescent="0.2">
      <c r="B27" s="515"/>
      <c r="C27" s="647"/>
      <c r="D27" s="648"/>
      <c r="E27" s="516"/>
      <c r="F27" s="518"/>
      <c r="G27" s="385">
        <f t="shared" si="0"/>
        <v>0</v>
      </c>
      <c r="H27" s="522"/>
      <c r="I27" s="523"/>
      <c r="J27" s="523"/>
      <c r="K27" s="523"/>
      <c r="L27" s="524"/>
    </row>
    <row r="28" spans="2:12" x14ac:dyDescent="0.2">
      <c r="B28" s="515"/>
      <c r="C28" s="647"/>
      <c r="D28" s="648"/>
      <c r="E28" s="516"/>
      <c r="F28" s="518"/>
      <c r="G28" s="385">
        <f t="shared" si="0"/>
        <v>0</v>
      </c>
      <c r="H28" s="522"/>
      <c r="I28" s="523"/>
      <c r="J28" s="523"/>
      <c r="K28" s="523"/>
      <c r="L28" s="524"/>
    </row>
    <row r="29" spans="2:12" x14ac:dyDescent="0.2">
      <c r="B29" s="515"/>
      <c r="C29" s="647"/>
      <c r="D29" s="648"/>
      <c r="E29" s="516"/>
      <c r="F29" s="518"/>
      <c r="G29" s="385">
        <f t="shared" si="0"/>
        <v>0</v>
      </c>
      <c r="H29" s="522"/>
      <c r="I29" s="523"/>
      <c r="J29" s="523"/>
      <c r="K29" s="523"/>
      <c r="L29" s="524"/>
    </row>
    <row r="30" spans="2:12" ht="13.5" thickBot="1" x14ac:dyDescent="0.25">
      <c r="B30" s="519"/>
      <c r="C30" s="647"/>
      <c r="D30" s="648"/>
      <c r="E30" s="520"/>
      <c r="F30" s="521"/>
      <c r="G30" s="385">
        <f t="shared" si="0"/>
        <v>0</v>
      </c>
      <c r="H30" s="525"/>
      <c r="I30" s="526"/>
      <c r="J30" s="526"/>
      <c r="K30" s="526"/>
      <c r="L30" s="527"/>
    </row>
    <row r="31" spans="2:12" ht="12.75" customHeight="1" x14ac:dyDescent="0.2">
      <c r="B31" s="617" t="s">
        <v>17</v>
      </c>
      <c r="C31" s="618"/>
      <c r="D31" s="619"/>
      <c r="E31" s="631"/>
      <c r="F31" s="631"/>
      <c r="G31" s="45"/>
      <c r="H31" s="62"/>
      <c r="I31" s="63"/>
      <c r="J31" s="63"/>
      <c r="K31" s="63"/>
      <c r="L31" s="64"/>
    </row>
    <row r="32" spans="2:12" ht="25.5" x14ac:dyDescent="0.2">
      <c r="B32" s="614" t="s">
        <v>18</v>
      </c>
      <c r="C32" s="615"/>
      <c r="D32" s="71"/>
      <c r="E32" s="632" t="s">
        <v>19</v>
      </c>
      <c r="F32" s="632"/>
      <c r="G32" s="72" t="s">
        <v>20</v>
      </c>
      <c r="H32" s="73"/>
      <c r="I32" s="69"/>
      <c r="J32" s="69"/>
      <c r="K32" s="69"/>
      <c r="L32" s="70"/>
    </row>
    <row r="33" spans="2:12" x14ac:dyDescent="0.2">
      <c r="B33" s="528"/>
      <c r="C33" s="598"/>
      <c r="D33" s="599"/>
      <c r="E33" s="616"/>
      <c r="F33" s="616"/>
      <c r="G33" s="529"/>
      <c r="H33" s="522" t="s">
        <v>169</v>
      </c>
      <c r="I33" s="523"/>
      <c r="J33" s="523"/>
      <c r="K33" s="523"/>
      <c r="L33" s="524"/>
    </row>
    <row r="34" spans="2:12" x14ac:dyDescent="0.2">
      <c r="B34" s="528"/>
      <c r="C34" s="598"/>
      <c r="D34" s="599"/>
      <c r="E34" s="616"/>
      <c r="F34" s="616"/>
      <c r="G34" s="529"/>
      <c r="H34" s="522"/>
      <c r="I34" s="523"/>
      <c r="J34" s="523"/>
      <c r="K34" s="523"/>
      <c r="L34" s="524"/>
    </row>
    <row r="35" spans="2:12" x14ac:dyDescent="0.2">
      <c r="B35" s="528"/>
      <c r="C35" s="598"/>
      <c r="D35" s="599"/>
      <c r="E35" s="616"/>
      <c r="F35" s="616"/>
      <c r="G35" s="529"/>
      <c r="H35" s="522"/>
      <c r="I35" s="523"/>
      <c r="J35" s="523"/>
      <c r="K35" s="523"/>
      <c r="L35" s="524"/>
    </row>
    <row r="36" spans="2:12" x14ac:dyDescent="0.2">
      <c r="B36" s="528"/>
      <c r="C36" s="598"/>
      <c r="D36" s="599"/>
      <c r="E36" s="616"/>
      <c r="F36" s="616"/>
      <c r="G36" s="529"/>
      <c r="H36" s="522"/>
      <c r="I36" s="523"/>
      <c r="J36" s="523"/>
      <c r="K36" s="523"/>
      <c r="L36" s="524"/>
    </row>
    <row r="37" spans="2:12" x14ac:dyDescent="0.2">
      <c r="B37" s="528"/>
      <c r="C37" s="598"/>
      <c r="D37" s="599"/>
      <c r="E37" s="616"/>
      <c r="F37" s="616"/>
      <c r="G37" s="529"/>
      <c r="H37" s="522"/>
      <c r="I37" s="523"/>
      <c r="J37" s="523"/>
      <c r="K37" s="523"/>
      <c r="L37" s="524"/>
    </row>
    <row r="38" spans="2:12" x14ac:dyDescent="0.2">
      <c r="B38" s="528"/>
      <c r="C38" s="598"/>
      <c r="D38" s="599"/>
      <c r="E38" s="616"/>
      <c r="F38" s="616"/>
      <c r="G38" s="530"/>
      <c r="H38" s="522"/>
      <c r="I38" s="523"/>
      <c r="J38" s="523"/>
      <c r="K38" s="523"/>
      <c r="L38" s="524"/>
    </row>
    <row r="39" spans="2:12" x14ac:dyDescent="0.2">
      <c r="B39" s="528"/>
      <c r="C39" s="598"/>
      <c r="D39" s="599"/>
      <c r="E39" s="616"/>
      <c r="F39" s="616"/>
      <c r="G39" s="530"/>
      <c r="H39" s="522"/>
      <c r="I39" s="523"/>
      <c r="J39" s="523"/>
      <c r="K39" s="523"/>
      <c r="L39" s="524"/>
    </row>
    <row r="40" spans="2:12" x14ac:dyDescent="0.2">
      <c r="B40" s="528"/>
      <c r="C40" s="598"/>
      <c r="D40" s="599"/>
      <c r="E40" s="616"/>
      <c r="F40" s="616"/>
      <c r="G40" s="530"/>
      <c r="H40" s="522"/>
      <c r="I40" s="523"/>
      <c r="J40" s="523"/>
      <c r="K40" s="523"/>
      <c r="L40" s="524"/>
    </row>
    <row r="41" spans="2:12" x14ac:dyDescent="0.2">
      <c r="B41" s="528"/>
      <c r="C41" s="598"/>
      <c r="D41" s="599"/>
      <c r="E41" s="616"/>
      <c r="F41" s="616"/>
      <c r="G41" s="530"/>
      <c r="H41" s="522"/>
      <c r="I41" s="523"/>
      <c r="J41" s="523"/>
      <c r="K41" s="523"/>
      <c r="L41" s="524"/>
    </row>
    <row r="42" spans="2:12" ht="13.5" thickBot="1" x14ac:dyDescent="0.25">
      <c r="B42" s="531"/>
      <c r="C42" s="598"/>
      <c r="D42" s="599"/>
      <c r="E42" s="630"/>
      <c r="F42" s="630"/>
      <c r="G42" s="532"/>
      <c r="H42" s="525"/>
      <c r="I42" s="526"/>
      <c r="J42" s="526"/>
      <c r="K42" s="526"/>
      <c r="L42" s="527"/>
    </row>
    <row r="43" spans="2:12" x14ac:dyDescent="0.2">
      <c r="B43" s="633" t="s">
        <v>21</v>
      </c>
      <c r="C43" s="634"/>
      <c r="D43" s="634"/>
      <c r="E43" s="634"/>
      <c r="F43" s="634"/>
      <c r="G43" s="45"/>
      <c r="H43" s="62"/>
      <c r="I43" s="63"/>
      <c r="J43" s="63"/>
      <c r="K43" s="63"/>
      <c r="L43" s="64"/>
    </row>
    <row r="44" spans="2:12" s="16" customFormat="1" x14ac:dyDescent="0.2">
      <c r="B44" s="614" t="s">
        <v>22</v>
      </c>
      <c r="C44" s="635"/>
      <c r="D44" s="636" t="s">
        <v>23</v>
      </c>
      <c r="E44" s="636"/>
      <c r="F44" s="637"/>
      <c r="G44" s="74" t="s">
        <v>24</v>
      </c>
      <c r="H44" s="73"/>
      <c r="I44" s="69"/>
      <c r="J44" s="69"/>
      <c r="K44" s="69"/>
      <c r="L44" s="70"/>
    </row>
    <row r="45" spans="2:12" x14ac:dyDescent="0.2">
      <c r="B45" s="594" t="s">
        <v>375</v>
      </c>
      <c r="C45" s="502" t="s">
        <v>25</v>
      </c>
      <c r="D45" s="628"/>
      <c r="E45" s="628"/>
      <c r="F45" s="629"/>
      <c r="G45" s="533"/>
      <c r="H45" s="522"/>
      <c r="I45" s="523"/>
      <c r="J45" s="523"/>
      <c r="K45" s="523"/>
      <c r="L45" s="524"/>
    </row>
    <row r="46" spans="2:12" x14ac:dyDescent="0.2">
      <c r="B46" s="595" t="s">
        <v>379</v>
      </c>
      <c r="C46" s="501" t="s">
        <v>26</v>
      </c>
      <c r="D46" s="628"/>
      <c r="E46" s="628"/>
      <c r="F46" s="629"/>
      <c r="G46" s="533"/>
      <c r="H46" s="522"/>
      <c r="I46" s="523"/>
      <c r="J46" s="523"/>
      <c r="K46" s="523"/>
      <c r="L46" s="524"/>
    </row>
    <row r="47" spans="2:12" x14ac:dyDescent="0.2">
      <c r="B47" s="595" t="s">
        <v>380</v>
      </c>
      <c r="C47" s="501" t="s">
        <v>27</v>
      </c>
      <c r="D47" s="628"/>
      <c r="E47" s="628"/>
      <c r="F47" s="629"/>
      <c r="G47" s="533"/>
      <c r="H47" s="522"/>
      <c r="I47" s="523"/>
      <c r="J47" s="523"/>
      <c r="K47" s="523"/>
      <c r="L47" s="524"/>
    </row>
    <row r="48" spans="2:12" ht="25.5" x14ac:dyDescent="0.2">
      <c r="B48" s="595" t="s">
        <v>381</v>
      </c>
      <c r="C48" s="501" t="s">
        <v>28</v>
      </c>
      <c r="D48" s="628"/>
      <c r="E48" s="628"/>
      <c r="F48" s="629"/>
      <c r="G48" s="533"/>
      <c r="H48" s="522"/>
      <c r="I48" s="523"/>
      <c r="J48" s="523"/>
      <c r="K48" s="523"/>
      <c r="L48" s="524"/>
    </row>
    <row r="49" spans="2:12" x14ac:dyDescent="0.2">
      <c r="B49" s="595" t="s">
        <v>382</v>
      </c>
      <c r="C49" s="501" t="s">
        <v>29</v>
      </c>
      <c r="D49" s="638"/>
      <c r="E49" s="638"/>
      <c r="F49" s="639"/>
      <c r="G49" s="480"/>
      <c r="H49" s="284"/>
      <c r="I49" s="285"/>
      <c r="J49" s="285"/>
      <c r="K49" s="285"/>
      <c r="L49" s="286"/>
    </row>
    <row r="50" spans="2:12" x14ac:dyDescent="0.2">
      <c r="B50" s="595"/>
      <c r="C50" s="501" t="s">
        <v>30</v>
      </c>
      <c r="D50" s="628"/>
      <c r="E50" s="628"/>
      <c r="F50" s="629"/>
      <c r="G50" s="533"/>
      <c r="H50" s="522"/>
      <c r="I50" s="523"/>
      <c r="J50" s="523"/>
      <c r="K50" s="523"/>
      <c r="L50" s="524"/>
    </row>
    <row r="51" spans="2:12" ht="14.25" x14ac:dyDescent="0.2">
      <c r="B51" s="595"/>
      <c r="C51" s="501" t="s">
        <v>374</v>
      </c>
      <c r="D51" s="628"/>
      <c r="E51" s="628"/>
      <c r="F51" s="629"/>
      <c r="G51" s="533"/>
      <c r="H51" s="522"/>
      <c r="I51" s="523"/>
      <c r="J51" s="523"/>
      <c r="K51" s="523"/>
      <c r="L51" s="524"/>
    </row>
    <row r="52" spans="2:12" x14ac:dyDescent="0.2">
      <c r="B52" s="595" t="s">
        <v>383</v>
      </c>
      <c r="C52" s="501" t="s">
        <v>31</v>
      </c>
      <c r="D52" s="628"/>
      <c r="E52" s="628"/>
      <c r="F52" s="629"/>
      <c r="G52" s="533"/>
      <c r="H52" s="522"/>
      <c r="I52" s="523"/>
      <c r="J52" s="523"/>
      <c r="K52" s="523"/>
      <c r="L52" s="524"/>
    </row>
    <row r="53" spans="2:12" x14ac:dyDescent="0.2">
      <c r="B53" s="595" t="s">
        <v>384</v>
      </c>
      <c r="C53" s="501" t="s">
        <v>32</v>
      </c>
      <c r="D53" s="628"/>
      <c r="E53" s="628"/>
      <c r="F53" s="629"/>
      <c r="G53" s="533"/>
      <c r="H53" s="522"/>
      <c r="I53" s="523"/>
      <c r="J53" s="523"/>
      <c r="K53" s="523"/>
      <c r="L53" s="524"/>
    </row>
    <row r="54" spans="2:12" x14ac:dyDescent="0.2">
      <c r="B54" s="595" t="s">
        <v>385</v>
      </c>
      <c r="C54" s="501" t="s">
        <v>33</v>
      </c>
      <c r="D54" s="628"/>
      <c r="E54" s="628"/>
      <c r="F54" s="629"/>
      <c r="G54" s="533"/>
      <c r="H54" s="522"/>
      <c r="I54" s="523"/>
      <c r="J54" s="523"/>
      <c r="K54" s="523"/>
      <c r="L54" s="524"/>
    </row>
    <row r="55" spans="2:12" x14ac:dyDescent="0.2">
      <c r="B55" s="595" t="s">
        <v>386</v>
      </c>
      <c r="C55" s="501" t="s">
        <v>34</v>
      </c>
      <c r="D55" s="628"/>
      <c r="E55" s="628"/>
      <c r="F55" s="629"/>
      <c r="G55" s="533"/>
      <c r="H55" s="522"/>
      <c r="I55" s="523"/>
      <c r="J55" s="523"/>
      <c r="K55" s="523"/>
      <c r="L55" s="524"/>
    </row>
    <row r="56" spans="2:12" x14ac:dyDescent="0.2">
      <c r="B56" s="595" t="s">
        <v>376</v>
      </c>
      <c r="C56" s="501" t="s">
        <v>35</v>
      </c>
      <c r="D56" s="628"/>
      <c r="E56" s="628"/>
      <c r="F56" s="629"/>
      <c r="G56" s="533"/>
      <c r="H56" s="522"/>
      <c r="I56" s="523"/>
      <c r="J56" s="523"/>
      <c r="K56" s="523"/>
      <c r="L56" s="524"/>
    </row>
    <row r="57" spans="2:12" ht="13.5" thickBot="1" x14ac:dyDescent="0.25">
      <c r="B57" s="596"/>
      <c r="C57" s="508"/>
      <c r="D57" s="602"/>
      <c r="E57" s="602"/>
      <c r="F57" s="603"/>
      <c r="G57" s="481"/>
      <c r="H57" s="287"/>
      <c r="I57" s="288"/>
      <c r="J57" s="288"/>
      <c r="K57" s="288"/>
      <c r="L57" s="289"/>
    </row>
    <row r="58" spans="2:12" x14ac:dyDescent="0.2">
      <c r="B58" s="633" t="s">
        <v>36</v>
      </c>
      <c r="C58" s="634"/>
      <c r="D58" s="634"/>
      <c r="E58" s="634"/>
      <c r="F58" s="634"/>
      <c r="G58" s="45"/>
      <c r="H58" s="62"/>
      <c r="I58" s="63"/>
      <c r="J58" s="63"/>
      <c r="K58" s="63"/>
      <c r="L58" s="64"/>
    </row>
    <row r="59" spans="2:12" s="16" customFormat="1" ht="24" customHeight="1" x14ac:dyDescent="0.2">
      <c r="B59" s="614" t="s">
        <v>37</v>
      </c>
      <c r="C59" s="635"/>
      <c r="D59" s="504" t="str">
        <f>+D44</f>
        <v>According to normal company type</v>
      </c>
      <c r="E59" s="640" t="s">
        <v>38</v>
      </c>
      <c r="F59" s="637"/>
      <c r="G59" s="74" t="s">
        <v>24</v>
      </c>
      <c r="H59" s="73"/>
      <c r="I59" s="69"/>
      <c r="J59" s="69"/>
      <c r="K59" s="69"/>
      <c r="L59" s="70"/>
    </row>
    <row r="60" spans="2:12" x14ac:dyDescent="0.2">
      <c r="B60" s="645" t="s">
        <v>39</v>
      </c>
      <c r="C60" s="646"/>
      <c r="D60" s="534"/>
      <c r="E60" s="643"/>
      <c r="F60" s="629"/>
      <c r="G60" s="533"/>
      <c r="H60" s="522"/>
      <c r="I60" s="523"/>
      <c r="J60" s="523"/>
      <c r="K60" s="523"/>
      <c r="L60" s="524"/>
    </row>
    <row r="61" spans="2:12" x14ac:dyDescent="0.2">
      <c r="B61" s="621" t="s">
        <v>40</v>
      </c>
      <c r="C61" s="644"/>
      <c r="D61" s="534"/>
      <c r="E61" s="643"/>
      <c r="F61" s="629"/>
      <c r="G61" s="533"/>
      <c r="H61" s="522"/>
      <c r="I61" s="523"/>
      <c r="J61" s="523"/>
      <c r="K61" s="523"/>
      <c r="L61" s="524"/>
    </row>
    <row r="62" spans="2:12" x14ac:dyDescent="0.2">
      <c r="B62" s="621" t="s">
        <v>41</v>
      </c>
      <c r="C62" s="644"/>
      <c r="D62" s="534"/>
      <c r="E62" s="643"/>
      <c r="F62" s="629"/>
      <c r="G62" s="533"/>
      <c r="H62" s="522"/>
      <c r="I62" s="523"/>
      <c r="J62" s="523"/>
      <c r="K62" s="523"/>
      <c r="L62" s="524"/>
    </row>
    <row r="63" spans="2:12" ht="13.5" thickBot="1" x14ac:dyDescent="0.25">
      <c r="B63" s="507"/>
      <c r="C63" s="508"/>
      <c r="D63" s="535"/>
      <c r="E63" s="641"/>
      <c r="F63" s="642"/>
      <c r="G63" s="536"/>
      <c r="H63" s="537"/>
      <c r="I63" s="538"/>
      <c r="J63" s="538"/>
      <c r="K63" s="538"/>
      <c r="L63" s="539"/>
    </row>
  </sheetData>
  <sheetProtection sheet="1" objects="1" scenarios="1"/>
  <mergeCells count="83">
    <mergeCell ref="C26:D26"/>
    <mergeCell ref="C27:D27"/>
    <mergeCell ref="C28:D28"/>
    <mergeCell ref="C29:D29"/>
    <mergeCell ref="C30:D30"/>
    <mergeCell ref="C21:D21"/>
    <mergeCell ref="C22:D22"/>
    <mergeCell ref="C23:D23"/>
    <mergeCell ref="C24:D24"/>
    <mergeCell ref="C25:D25"/>
    <mergeCell ref="C16:D16"/>
    <mergeCell ref="C17:D17"/>
    <mergeCell ref="C18:D18"/>
    <mergeCell ref="C19:D19"/>
    <mergeCell ref="C20:D20"/>
    <mergeCell ref="E59:F59"/>
    <mergeCell ref="E63:F63"/>
    <mergeCell ref="E62:F62"/>
    <mergeCell ref="B62:C62"/>
    <mergeCell ref="B60:C60"/>
    <mergeCell ref="B61:C61"/>
    <mergeCell ref="E60:F60"/>
    <mergeCell ref="E61:F61"/>
    <mergeCell ref="B59:C59"/>
    <mergeCell ref="B58:F58"/>
    <mergeCell ref="B44:C44"/>
    <mergeCell ref="B43:F43"/>
    <mergeCell ref="D44:F44"/>
    <mergeCell ref="D47:F47"/>
    <mergeCell ref="D52:F52"/>
    <mergeCell ref="D55:F55"/>
    <mergeCell ref="D53:F53"/>
    <mergeCell ref="D48:F48"/>
    <mergeCell ref="D49:F49"/>
    <mergeCell ref="D50:F50"/>
    <mergeCell ref="D51:F51"/>
    <mergeCell ref="D56:F56"/>
    <mergeCell ref="D54:F54"/>
    <mergeCell ref="D45:F45"/>
    <mergeCell ref="B2:C2"/>
    <mergeCell ref="B4:C4"/>
    <mergeCell ref="E38:F38"/>
    <mergeCell ref="E35:F35"/>
    <mergeCell ref="D46:F46"/>
    <mergeCell ref="C41:D41"/>
    <mergeCell ref="E42:F42"/>
    <mergeCell ref="C42:D42"/>
    <mergeCell ref="E40:F40"/>
    <mergeCell ref="B14:D14"/>
    <mergeCell ref="E41:F41"/>
    <mergeCell ref="E31:F31"/>
    <mergeCell ref="B15:C15"/>
    <mergeCell ref="C40:D40"/>
    <mergeCell ref="E32:F32"/>
    <mergeCell ref="E39:F39"/>
    <mergeCell ref="B10:G13"/>
    <mergeCell ref="G9:L9"/>
    <mergeCell ref="G7:L7"/>
    <mergeCell ref="G6:L6"/>
    <mergeCell ref="G5:L5"/>
    <mergeCell ref="G8:L8"/>
    <mergeCell ref="D6:E6"/>
    <mergeCell ref="D2:E2"/>
    <mergeCell ref="D57:F57"/>
    <mergeCell ref="I2:K2"/>
    <mergeCell ref="D4:E4"/>
    <mergeCell ref="D5:E5"/>
    <mergeCell ref="G3:L3"/>
    <mergeCell ref="G4:L4"/>
    <mergeCell ref="C39:D39"/>
    <mergeCell ref="B32:C32"/>
    <mergeCell ref="C33:D33"/>
    <mergeCell ref="E33:F33"/>
    <mergeCell ref="B31:D31"/>
    <mergeCell ref="E34:F34"/>
    <mergeCell ref="E36:F36"/>
    <mergeCell ref="E37:F37"/>
    <mergeCell ref="B5:C5"/>
    <mergeCell ref="C34:D34"/>
    <mergeCell ref="C35:D35"/>
    <mergeCell ref="C36:D36"/>
    <mergeCell ref="C37:D37"/>
    <mergeCell ref="C38:D38"/>
  </mergeCells>
  <phoneticPr fontId="0" type="noConversion"/>
  <conditionalFormatting sqref="G16:G30">
    <cfRule type="cellIs" dxfId="36" priority="1" operator="equal">
      <formula>0</formula>
    </cfRule>
  </conditionalFormatting>
  <printOptions horizontalCentered="1" verticalCentered="1"/>
  <pageMargins left="0.25" right="0.25" top="0.75" bottom="0.75" header="0.3" footer="0.3"/>
  <pageSetup paperSize="9" scale="84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outlinePr summaryBelow="0" summaryRight="0"/>
    <pageSetUpPr fitToPage="1"/>
  </sheetPr>
  <dimension ref="A1:O1104"/>
  <sheetViews>
    <sheetView topLeftCell="A28" workbookViewId="0">
      <selection activeCell="B17" sqref="B17"/>
    </sheetView>
  </sheetViews>
  <sheetFormatPr defaultColWidth="8.85546875" defaultRowHeight="12.75" x14ac:dyDescent="0.2"/>
  <cols>
    <col min="1" max="1" width="3.140625" style="79" customWidth="1"/>
    <col min="2" max="2" width="8.85546875" style="79" customWidth="1"/>
    <col min="3" max="3" width="19.85546875" style="79" customWidth="1"/>
    <col min="4" max="4" width="10.42578125" style="79" customWidth="1"/>
    <col min="5" max="5" width="15.85546875" style="79" customWidth="1"/>
    <col min="6" max="7" width="14.85546875" style="79" customWidth="1"/>
    <col min="8" max="8" width="14.85546875" style="94" customWidth="1"/>
    <col min="9" max="9" width="4.28515625" style="95" customWidth="1"/>
    <col min="10" max="11" width="15.85546875" style="79" customWidth="1"/>
    <col min="12" max="12" width="3.140625" style="79" customWidth="1"/>
    <col min="13" max="13" width="53.85546875" style="75" customWidth="1"/>
    <col min="14" max="16384" width="8.85546875" style="75"/>
  </cols>
  <sheetData>
    <row r="1" spans="1:15" s="79" customFormat="1" ht="13.5" thickBot="1" x14ac:dyDescent="0.25">
      <c r="H1" s="94"/>
      <c r="I1" s="95"/>
      <c r="M1" s="75"/>
      <c r="N1" s="75"/>
      <c r="O1" s="75"/>
    </row>
    <row r="2" spans="1:15" s="79" customFormat="1" ht="18" customHeight="1" x14ac:dyDescent="0.2">
      <c r="A2" s="96"/>
      <c r="B2" s="97" t="s">
        <v>42</v>
      </c>
      <c r="C2" s="98"/>
      <c r="D2" s="98"/>
      <c r="E2" s="98"/>
      <c r="F2" s="99" t="s">
        <v>202</v>
      </c>
      <c r="G2" s="100"/>
      <c r="H2" s="406" t="s">
        <v>314</v>
      </c>
      <c r="I2" s="125">
        <v>1</v>
      </c>
      <c r="J2" s="429" t="s">
        <v>313</v>
      </c>
      <c r="K2" s="101" t="s">
        <v>0</v>
      </c>
      <c r="N2" s="75"/>
      <c r="O2" s="75"/>
    </row>
    <row r="3" spans="1:15" s="79" customFormat="1" ht="15" customHeight="1" x14ac:dyDescent="0.2">
      <c r="A3" s="96"/>
      <c r="B3" s="102" t="s">
        <v>43</v>
      </c>
      <c r="C3" s="103"/>
      <c r="D3" s="653">
        <f>General!D8</f>
        <v>0</v>
      </c>
      <c r="E3" s="654"/>
      <c r="F3" s="655"/>
      <c r="G3" s="104" t="s">
        <v>44</v>
      </c>
      <c r="H3" s="449"/>
      <c r="I3" s="450"/>
      <c r="J3" s="450"/>
      <c r="K3" s="451"/>
      <c r="N3" s="75"/>
      <c r="O3" s="75"/>
    </row>
    <row r="4" spans="1:15" s="79" customFormat="1" ht="15" customHeight="1" x14ac:dyDescent="0.2">
      <c r="A4" s="96"/>
      <c r="B4" s="102" t="s">
        <v>45</v>
      </c>
      <c r="C4" s="103"/>
      <c r="D4" s="653">
        <f>General!D6</f>
        <v>0</v>
      </c>
      <c r="E4" s="654"/>
      <c r="F4" s="655"/>
      <c r="G4" s="105" t="s">
        <v>46</v>
      </c>
      <c r="H4" s="668">
        <f>'PSS-A1'!G3</f>
        <v>0</v>
      </c>
      <c r="I4" s="669"/>
      <c r="J4" s="669"/>
      <c r="K4" s="670"/>
      <c r="N4" s="75"/>
      <c r="O4" s="75"/>
    </row>
    <row r="5" spans="1:15" s="79" customFormat="1" ht="15" customHeight="1" x14ac:dyDescent="0.2">
      <c r="A5" s="96"/>
      <c r="B5" s="102" t="s">
        <v>47</v>
      </c>
      <c r="C5" s="103"/>
      <c r="D5" s="452">
        <f>General!D10</f>
        <v>0</v>
      </c>
      <c r="E5" s="656" t="b">
        <f>IF(D5="", "",IF(D5="FFP","Firm Fixed Price",IF(D5="FP+V","Fixed price contract with price variation",IF(D5="FUP","Fixed Unit Price",IF(D5="CP","Ceiling Price to be converted to Fixed Price",IF(D5="CR-FF","Cost Reimbursement - Fixed Fee",IF(D5="CR-IF","Cost Reimbursement - Incentive Fee",IF(D5="CR-TM","Cost Reimbursement - Time and Material"))))))))</f>
        <v>0</v>
      </c>
      <c r="F5" s="657"/>
      <c r="G5" s="106" t="s">
        <v>48</v>
      </c>
      <c r="H5" s="671">
        <f>General!D4</f>
        <v>0</v>
      </c>
      <c r="I5" s="669"/>
      <c r="J5" s="669"/>
      <c r="K5" s="670"/>
      <c r="N5" s="75"/>
      <c r="O5" s="75"/>
    </row>
    <row r="6" spans="1:15" s="79" customFormat="1" ht="15" customHeight="1" x14ac:dyDescent="0.2">
      <c r="A6" s="96"/>
      <c r="B6" s="102" t="s">
        <v>49</v>
      </c>
      <c r="C6" s="103"/>
      <c r="D6" s="453">
        <f>'PSS-A1'!D6</f>
        <v>0</v>
      </c>
      <c r="E6" s="454"/>
      <c r="F6" s="455"/>
      <c r="G6" s="107"/>
      <c r="H6" s="456"/>
      <c r="I6" s="457"/>
      <c r="J6" s="457"/>
      <c r="K6" s="458"/>
      <c r="N6" s="75"/>
      <c r="O6" s="75"/>
    </row>
    <row r="7" spans="1:15" s="79" customFormat="1" ht="15" customHeight="1" x14ac:dyDescent="0.2">
      <c r="A7" s="96"/>
      <c r="B7" s="427" t="s">
        <v>50</v>
      </c>
      <c r="C7" s="108"/>
      <c r="D7" s="459" t="e">
        <f>'PSS-A1'!D7</f>
        <v>#N/A</v>
      </c>
      <c r="E7" s="454"/>
      <c r="F7" s="460"/>
      <c r="G7" s="109" t="s">
        <v>51</v>
      </c>
      <c r="H7" s="105"/>
      <c r="I7" s="461"/>
      <c r="J7" s="461"/>
      <c r="K7" s="462"/>
      <c r="N7" s="75"/>
      <c r="O7" s="43"/>
    </row>
    <row r="8" spans="1:15" s="79" customFormat="1" ht="15" customHeight="1" x14ac:dyDescent="0.2">
      <c r="A8" s="96"/>
      <c r="B8" s="677" t="s">
        <v>52</v>
      </c>
      <c r="C8" s="678"/>
      <c r="D8" s="387" t="s">
        <v>53</v>
      </c>
      <c r="E8" s="463" t="e">
        <f>IF(D7="EUR",1,General!D12)</f>
        <v>#N/A</v>
      </c>
      <c r="F8" s="386" t="e">
        <f>IF(D7&lt;&gt;"", D7, "")</f>
        <v>#N/A</v>
      </c>
      <c r="G8" s="105" t="s">
        <v>54</v>
      </c>
      <c r="H8" s="671">
        <f>'PSS-A1'!G5</f>
        <v>0</v>
      </c>
      <c r="I8" s="669"/>
      <c r="J8" s="669"/>
      <c r="K8" s="670"/>
      <c r="M8" s="76"/>
      <c r="N8" s="43"/>
      <c r="O8" s="43"/>
    </row>
    <row r="9" spans="1:15" s="79" customFormat="1" ht="15" customHeight="1" x14ac:dyDescent="0.2">
      <c r="A9" s="96"/>
      <c r="B9" s="427" t="s">
        <v>55</v>
      </c>
      <c r="C9" s="111"/>
      <c r="D9" s="658" t="str">
        <f>IF(General!D9="","",General!D9)</f>
        <v/>
      </c>
      <c r="E9" s="659"/>
      <c r="F9" s="660"/>
      <c r="G9" s="112" t="s">
        <v>56</v>
      </c>
      <c r="H9" s="464"/>
      <c r="I9" s="465"/>
      <c r="J9" s="466"/>
      <c r="K9" s="467"/>
      <c r="N9" s="43"/>
      <c r="O9" s="43"/>
    </row>
    <row r="10" spans="1:15" s="79" customFormat="1" ht="15" customHeight="1" x14ac:dyDescent="0.2">
      <c r="A10" s="96"/>
      <c r="B10" s="88" t="s">
        <v>357</v>
      </c>
      <c r="C10" s="113"/>
      <c r="D10" s="674">
        <f>General!D5</f>
        <v>0</v>
      </c>
      <c r="E10" s="675"/>
      <c r="F10" s="676"/>
      <c r="G10" s="105"/>
      <c r="H10" s="464"/>
      <c r="I10" s="465"/>
      <c r="J10" s="466"/>
      <c r="K10" s="467"/>
      <c r="N10" s="43"/>
      <c r="O10" s="43"/>
    </row>
    <row r="11" spans="1:15" s="79" customFormat="1" ht="15" customHeight="1" x14ac:dyDescent="0.2">
      <c r="A11" s="96"/>
      <c r="B11" s="468"/>
      <c r="C11" s="469"/>
      <c r="D11" s="470"/>
      <c r="E11" s="471"/>
      <c r="F11" s="471"/>
      <c r="G11" s="105"/>
      <c r="H11" s="464"/>
      <c r="I11" s="465"/>
      <c r="J11" s="466"/>
      <c r="K11" s="467"/>
      <c r="N11" s="43"/>
      <c r="O11" s="43"/>
    </row>
    <row r="12" spans="1:15" s="79" customFormat="1" ht="15" customHeight="1" thickBot="1" x14ac:dyDescent="0.25">
      <c r="A12" s="96"/>
      <c r="B12" s="472"/>
      <c r="C12" s="473"/>
      <c r="D12" s="474"/>
      <c r="E12" s="475"/>
      <c r="F12" s="475"/>
      <c r="G12" s="114"/>
      <c r="H12" s="476"/>
      <c r="I12" s="477"/>
      <c r="J12" s="478"/>
      <c r="K12" s="479"/>
      <c r="M12" s="43"/>
      <c r="N12" s="43"/>
      <c r="O12" s="43"/>
    </row>
    <row r="13" spans="1:15" s="79" customFormat="1" ht="25.5" x14ac:dyDescent="0.2">
      <c r="B13" s="115"/>
      <c r="C13" s="77"/>
      <c r="D13" s="77"/>
      <c r="E13" s="2"/>
      <c r="F13" s="116"/>
      <c r="G13" s="117"/>
      <c r="H13" s="118"/>
      <c r="I13" s="119"/>
      <c r="J13" s="3" t="s">
        <v>57</v>
      </c>
      <c r="K13" s="4" t="s">
        <v>58</v>
      </c>
      <c r="N13" s="43"/>
      <c r="O13" s="43"/>
    </row>
    <row r="14" spans="1:15" s="79" customFormat="1" ht="13.5" thickBot="1" x14ac:dyDescent="0.25">
      <c r="B14" s="115"/>
      <c r="C14" s="77"/>
      <c r="D14" s="77"/>
      <c r="E14" s="5"/>
      <c r="F14" s="120"/>
      <c r="G14" s="121"/>
      <c r="H14" s="82"/>
      <c r="I14" s="15"/>
      <c r="J14" s="122" t="e">
        <f>D7</f>
        <v>#N/A</v>
      </c>
      <c r="K14" s="123" t="s">
        <v>59</v>
      </c>
      <c r="M14" s="75"/>
      <c r="N14" s="43"/>
      <c r="O14" s="43"/>
    </row>
    <row r="15" spans="1:15" s="79" customFormat="1" ht="15" customHeight="1" x14ac:dyDescent="0.2">
      <c r="B15" s="6"/>
      <c r="C15" s="7" t="s">
        <v>60</v>
      </c>
      <c r="D15" s="78"/>
      <c r="E15" s="124"/>
      <c r="F15" s="124"/>
      <c r="G15" s="125"/>
      <c r="H15" s="125"/>
      <c r="I15" s="124"/>
      <c r="J15" s="124"/>
      <c r="K15" s="126"/>
      <c r="M15" s="75"/>
      <c r="N15" s="43"/>
      <c r="O15" s="43"/>
    </row>
    <row r="16" spans="1:15" s="79" customFormat="1" ht="36" customHeight="1" x14ac:dyDescent="0.2">
      <c r="B16" s="663" t="s">
        <v>61</v>
      </c>
      <c r="C16" s="664"/>
      <c r="D16" s="665"/>
      <c r="E16" s="127" t="s">
        <v>203</v>
      </c>
      <c r="F16" s="127" t="s">
        <v>204</v>
      </c>
      <c r="G16" s="128" t="s">
        <v>205</v>
      </c>
      <c r="H16" s="128" t="s">
        <v>62</v>
      </c>
      <c r="I16" s="129"/>
      <c r="J16" s="130"/>
      <c r="K16" s="131"/>
      <c r="M16" s="75"/>
      <c r="N16" s="43"/>
      <c r="O16" s="43"/>
    </row>
    <row r="17" spans="2:15" s="79" customFormat="1" ht="15" customHeight="1" x14ac:dyDescent="0.2">
      <c r="B17" s="552"/>
      <c r="C17" s="661" t="str">
        <f>IF(ISERROR(VLOOKUP(B17,'PSS-A1'!$B$16:$G$30,2,FALSE)),"",VLOOKUP(B17,'PSS-A1'!$B$16:$G$30,2,FALSE))</f>
        <v/>
      </c>
      <c r="D17" s="662"/>
      <c r="E17" s="240" t="str">
        <f>IF(F17&lt;&gt;"",G17/F17,"")</f>
        <v/>
      </c>
      <c r="F17" s="553"/>
      <c r="G17" s="442">
        <f>'PSS-A8 Page 2'!R14</f>
        <v>0</v>
      </c>
      <c r="H17" s="443" t="str">
        <f>IF(C17&lt;&gt;"",VLOOKUP(B17,'PSS-A1'!$B$16:$G$30,6,FALSE),"")</f>
        <v/>
      </c>
      <c r="I17" s="132"/>
      <c r="J17" s="337">
        <f>IF(G17&gt;0, G17*H17, 0)</f>
        <v>0</v>
      </c>
      <c r="K17" s="333" t="e">
        <f>IF($E$8&gt;0, J17/$E$8, "")</f>
        <v>#N/A</v>
      </c>
      <c r="M17" s="75"/>
      <c r="N17" s="43"/>
      <c r="O17" s="43"/>
    </row>
    <row r="18" spans="2:15" s="79" customFormat="1" ht="15" customHeight="1" x14ac:dyDescent="0.2">
      <c r="B18" s="552"/>
      <c r="C18" s="661" t="str">
        <f>IF(ISERROR(VLOOKUP(B18,'PSS-A1'!$B$16:$G$30,2,FALSE)),"",VLOOKUP(B18,'PSS-A1'!$B$16:$G$30,2,FALSE))</f>
        <v/>
      </c>
      <c r="D18" s="662"/>
      <c r="E18" s="240" t="str">
        <f t="shared" ref="E18:E26" si="0">IF(F18&lt;&gt;"",G18/F18,"")</f>
        <v/>
      </c>
      <c r="F18" s="553"/>
      <c r="G18" s="442">
        <f>'PSS-A8 Page 2'!R15</f>
        <v>0</v>
      </c>
      <c r="H18" s="443" t="str">
        <f>IF(C18&lt;&gt;"",VLOOKUP(B18,'PSS-A1'!$B$16:$G$30,6,FALSE),"")</f>
        <v/>
      </c>
      <c r="I18" s="132"/>
      <c r="J18" s="337">
        <f t="shared" ref="J18:J26" si="1">IF(G18&gt;0, G18*H18, 0)</f>
        <v>0</v>
      </c>
      <c r="K18" s="333" t="e">
        <f>IF($E$8&gt;0, J18/$E$8, "")</f>
        <v>#N/A</v>
      </c>
      <c r="M18" s="75"/>
      <c r="N18" s="43"/>
      <c r="O18" s="43"/>
    </row>
    <row r="19" spans="2:15" s="79" customFormat="1" ht="15" customHeight="1" x14ac:dyDescent="0.2">
      <c r="B19" s="552"/>
      <c r="C19" s="661" t="str">
        <f>IF(ISERROR(VLOOKUP(B19,'PSS-A1'!$B$16:$G$30,2,FALSE)),"",VLOOKUP(B19,'PSS-A1'!$B$16:$G$30,2,FALSE))</f>
        <v/>
      </c>
      <c r="D19" s="662"/>
      <c r="E19" s="240" t="str">
        <f t="shared" si="0"/>
        <v/>
      </c>
      <c r="F19" s="553"/>
      <c r="G19" s="442">
        <f>'PSS-A8 Page 2'!R16</f>
        <v>0</v>
      </c>
      <c r="H19" s="443" t="str">
        <f>IF(C19&lt;&gt;"",VLOOKUP(B19,'PSS-A1'!$B$16:$G$30,6,FALSE),"")</f>
        <v/>
      </c>
      <c r="I19" s="132"/>
      <c r="J19" s="337">
        <f t="shared" ref="J19:J23" si="2">IF(G19&gt;0, G19*H19, 0)</f>
        <v>0</v>
      </c>
      <c r="K19" s="333" t="e">
        <f t="shared" ref="K19:K23" si="3">IF($E$8&gt;0, J19/$E$8, "")</f>
        <v>#N/A</v>
      </c>
      <c r="M19" s="75"/>
      <c r="N19" s="43"/>
      <c r="O19" s="43"/>
    </row>
    <row r="20" spans="2:15" s="79" customFormat="1" ht="15" customHeight="1" x14ac:dyDescent="0.2">
      <c r="B20" s="552"/>
      <c r="C20" s="661" t="str">
        <f>IF(ISERROR(VLOOKUP(B20,'PSS-A1'!$B$16:$G$30,2,FALSE)),"",VLOOKUP(B20,'PSS-A1'!$B$16:$G$30,2,FALSE))</f>
        <v/>
      </c>
      <c r="D20" s="662"/>
      <c r="E20" s="240" t="str">
        <f t="shared" si="0"/>
        <v/>
      </c>
      <c r="F20" s="553"/>
      <c r="G20" s="442">
        <f>'PSS-A8 Page 2'!R17</f>
        <v>0</v>
      </c>
      <c r="H20" s="443" t="str">
        <f>IF(C20&lt;&gt;"",VLOOKUP(B20,'PSS-A1'!$B$16:$G$30,6,FALSE),"")</f>
        <v/>
      </c>
      <c r="I20" s="132"/>
      <c r="J20" s="337">
        <f t="shared" si="2"/>
        <v>0</v>
      </c>
      <c r="K20" s="333" t="e">
        <f t="shared" si="3"/>
        <v>#N/A</v>
      </c>
      <c r="M20" s="75"/>
      <c r="N20" s="43"/>
      <c r="O20" s="43"/>
    </row>
    <row r="21" spans="2:15" s="79" customFormat="1" ht="15" customHeight="1" x14ac:dyDescent="0.2">
      <c r="B21" s="552"/>
      <c r="C21" s="661" t="str">
        <f>IF(ISERROR(VLOOKUP(B21,'PSS-A1'!$B$16:$G$30,2,FALSE)),"",VLOOKUP(B21,'PSS-A1'!$B$16:$G$30,2,FALSE))</f>
        <v/>
      </c>
      <c r="D21" s="662"/>
      <c r="E21" s="240" t="str">
        <f t="shared" si="0"/>
        <v/>
      </c>
      <c r="F21" s="553"/>
      <c r="G21" s="442">
        <f>'PSS-A8 Page 2'!R18</f>
        <v>0</v>
      </c>
      <c r="H21" s="443" t="str">
        <f>IF(C21&lt;&gt;"",VLOOKUP(B21,'PSS-A1'!$B$16:$G$30,6,FALSE),"")</f>
        <v/>
      </c>
      <c r="I21" s="132"/>
      <c r="J21" s="337">
        <f t="shared" si="2"/>
        <v>0</v>
      </c>
      <c r="K21" s="333" t="e">
        <f t="shared" si="3"/>
        <v>#N/A</v>
      </c>
      <c r="M21" s="75"/>
      <c r="N21" s="43"/>
      <c r="O21" s="43"/>
    </row>
    <row r="22" spans="2:15" s="79" customFormat="1" ht="15" customHeight="1" x14ac:dyDescent="0.2">
      <c r="B22" s="552"/>
      <c r="C22" s="661" t="str">
        <f>IF(ISERROR(VLOOKUP(B22,'PSS-A1'!$B$16:$G$30,2,FALSE)),"",VLOOKUP(B22,'PSS-A1'!$B$16:$G$30,2,FALSE))</f>
        <v/>
      </c>
      <c r="D22" s="662"/>
      <c r="E22" s="240" t="str">
        <f t="shared" si="0"/>
        <v/>
      </c>
      <c r="F22" s="553"/>
      <c r="G22" s="442">
        <f>'PSS-A8 Page 2'!R19</f>
        <v>0</v>
      </c>
      <c r="H22" s="443" t="str">
        <f>IF(C22&lt;&gt;"",VLOOKUP(B22,'PSS-A1'!$B$16:$G$30,6,FALSE),"")</f>
        <v/>
      </c>
      <c r="I22" s="132"/>
      <c r="J22" s="337">
        <f t="shared" si="2"/>
        <v>0</v>
      </c>
      <c r="K22" s="333" t="e">
        <f t="shared" si="3"/>
        <v>#N/A</v>
      </c>
      <c r="M22" s="75"/>
      <c r="N22" s="43"/>
      <c r="O22" s="43"/>
    </row>
    <row r="23" spans="2:15" s="79" customFormat="1" ht="15" customHeight="1" x14ac:dyDescent="0.2">
      <c r="B23" s="552"/>
      <c r="C23" s="661" t="str">
        <f>IF(ISERROR(VLOOKUP(B23,'PSS-A1'!$B$16:$G$30,2,FALSE)),"",VLOOKUP(B23,'PSS-A1'!$B$16:$G$30,2,FALSE))</f>
        <v/>
      </c>
      <c r="D23" s="662"/>
      <c r="E23" s="240" t="str">
        <f t="shared" si="0"/>
        <v/>
      </c>
      <c r="F23" s="553"/>
      <c r="G23" s="442">
        <f>'PSS-A8 Page 2'!R20</f>
        <v>0</v>
      </c>
      <c r="H23" s="443" t="str">
        <f>IF(C23&lt;&gt;"",VLOOKUP(B23,'PSS-A1'!$B$16:$G$30,6,FALSE),"")</f>
        <v/>
      </c>
      <c r="I23" s="132"/>
      <c r="J23" s="337">
        <f t="shared" si="2"/>
        <v>0</v>
      </c>
      <c r="K23" s="333" t="e">
        <f t="shared" si="3"/>
        <v>#N/A</v>
      </c>
      <c r="M23" s="75"/>
      <c r="N23" s="75"/>
      <c r="O23" s="75"/>
    </row>
    <row r="24" spans="2:15" s="79" customFormat="1" ht="15" customHeight="1" x14ac:dyDescent="0.2">
      <c r="B24" s="552"/>
      <c r="C24" s="661" t="str">
        <f>IF(ISERROR(VLOOKUP(B24,'PSS-A1'!$B$16:$G$30,2,FALSE)),"",VLOOKUP(B24,'PSS-A1'!$B$16:$G$30,2,FALSE))</f>
        <v/>
      </c>
      <c r="D24" s="662"/>
      <c r="E24" s="240" t="str">
        <f t="shared" si="0"/>
        <v/>
      </c>
      <c r="F24" s="553"/>
      <c r="G24" s="442">
        <f>'PSS-A8 Page 2'!R21</f>
        <v>0</v>
      </c>
      <c r="H24" s="443" t="str">
        <f>IF(C24&lt;&gt;"",VLOOKUP(B24,'PSS-A1'!$B$16:$G$30,6,FALSE),"")</f>
        <v/>
      </c>
      <c r="I24" s="132"/>
      <c r="J24" s="337">
        <f t="shared" si="1"/>
        <v>0</v>
      </c>
      <c r="K24" s="333" t="e">
        <f t="shared" ref="K24:K26" si="4">IF($E$8&gt;0, J24/$E$8, "")</f>
        <v>#N/A</v>
      </c>
      <c r="M24" s="75"/>
      <c r="N24" s="75"/>
      <c r="O24" s="75"/>
    </row>
    <row r="25" spans="2:15" s="79" customFormat="1" ht="15" customHeight="1" x14ac:dyDescent="0.2">
      <c r="B25" s="552"/>
      <c r="C25" s="661" t="str">
        <f>IF(ISERROR(VLOOKUP(B25,'PSS-A1'!$B$16:$G$30,2,FALSE)),"",VLOOKUP(B25,'PSS-A1'!$B$16:$G$30,2,FALSE))</f>
        <v/>
      </c>
      <c r="D25" s="662"/>
      <c r="E25" s="240" t="str">
        <f t="shared" si="0"/>
        <v/>
      </c>
      <c r="F25" s="553"/>
      <c r="G25" s="442">
        <f>'PSS-A8 Page 2'!R22</f>
        <v>0</v>
      </c>
      <c r="H25" s="443" t="str">
        <f>IF(C25&lt;&gt;"",VLOOKUP(B25,'PSS-A1'!$B$16:$G$30,6,FALSE),"")</f>
        <v/>
      </c>
      <c r="I25" s="132"/>
      <c r="J25" s="337">
        <f t="shared" si="1"/>
        <v>0</v>
      </c>
      <c r="K25" s="333" t="e">
        <f t="shared" si="4"/>
        <v>#N/A</v>
      </c>
      <c r="M25" s="75"/>
      <c r="N25" s="75"/>
      <c r="O25" s="75"/>
    </row>
    <row r="26" spans="2:15" s="79" customFormat="1" ht="15" customHeight="1" thickBot="1" x14ac:dyDescent="0.25">
      <c r="B26" s="552"/>
      <c r="C26" s="661" t="str">
        <f>IF(ISERROR(VLOOKUP(B26,'PSS-A1'!$B$16:$G$30,2,FALSE)),"",VLOOKUP(B26,'PSS-A1'!$B$16:$G$30,2,FALSE))</f>
        <v/>
      </c>
      <c r="D26" s="662"/>
      <c r="E26" s="240" t="str">
        <f t="shared" si="0"/>
        <v/>
      </c>
      <c r="F26" s="553"/>
      <c r="G26" s="442">
        <f>'PSS-A8 Page 2'!R23</f>
        <v>0</v>
      </c>
      <c r="H26" s="443" t="str">
        <f>IF(C26&lt;&gt;"",VLOOKUP(B26,'PSS-A1'!$B$16:$G$30,6,FALSE),"")</f>
        <v/>
      </c>
      <c r="I26" s="132"/>
      <c r="J26" s="337">
        <f t="shared" si="1"/>
        <v>0</v>
      </c>
      <c r="K26" s="333" t="e">
        <f t="shared" si="4"/>
        <v>#N/A</v>
      </c>
      <c r="M26" s="75"/>
      <c r="N26" s="75"/>
      <c r="O26" s="75"/>
    </row>
    <row r="27" spans="2:15" s="79" customFormat="1" ht="20.100000000000001" customHeight="1" thickBot="1" x14ac:dyDescent="0.25">
      <c r="B27" s="8">
        <v>1</v>
      </c>
      <c r="C27" s="133" t="s">
        <v>63</v>
      </c>
      <c r="D27" s="133"/>
      <c r="E27" s="241">
        <f>SUM(E17:E26)</f>
        <v>0</v>
      </c>
      <c r="F27" s="344"/>
      <c r="G27" s="239">
        <f>SUM(G17:G26)</f>
        <v>0</v>
      </c>
      <c r="H27" s="345"/>
      <c r="I27" s="13" t="s">
        <v>64</v>
      </c>
      <c r="J27" s="340">
        <f>SUM(J17:J26)</f>
        <v>0</v>
      </c>
      <c r="K27" s="341" t="e">
        <f>SUM(K17:K26)</f>
        <v>#N/A</v>
      </c>
      <c r="M27" s="75"/>
      <c r="N27" s="75"/>
      <c r="O27" s="75"/>
    </row>
    <row r="28" spans="2:15" s="79" customFormat="1" ht="15" customHeight="1" x14ac:dyDescent="0.2">
      <c r="B28" s="134"/>
      <c r="C28" s="9" t="s">
        <v>65</v>
      </c>
      <c r="D28" s="9"/>
      <c r="E28" s="117"/>
      <c r="F28" s="125"/>
      <c r="G28" s="125"/>
      <c r="H28" s="61"/>
      <c r="I28" s="124"/>
      <c r="J28" s="135"/>
      <c r="K28" s="136"/>
      <c r="M28" s="75"/>
      <c r="N28" s="75"/>
      <c r="O28" s="75"/>
    </row>
    <row r="29" spans="2:15" s="79" customFormat="1" ht="25.5" x14ac:dyDescent="0.2">
      <c r="B29" s="137" t="s">
        <v>66</v>
      </c>
      <c r="C29" s="138" t="s">
        <v>67</v>
      </c>
      <c r="D29" s="139"/>
      <c r="E29" s="140"/>
      <c r="F29" s="141" t="s">
        <v>68</v>
      </c>
      <c r="G29" s="142" t="s">
        <v>69</v>
      </c>
      <c r="H29" s="143" t="s">
        <v>70</v>
      </c>
      <c r="I29" s="129"/>
      <c r="J29" s="144"/>
      <c r="K29" s="145"/>
      <c r="M29" s="75"/>
      <c r="N29" s="75"/>
      <c r="O29" s="75"/>
    </row>
    <row r="30" spans="2:15" s="79" customFormat="1" ht="15" customHeight="1" x14ac:dyDescent="0.2">
      <c r="B30" s="552"/>
      <c r="C30" s="672" t="str">
        <f>IF(ISERROR(VLOOKUP(B30,'PSS-A1'!$B$33:$G$42,2,FALSE)),"",VLOOKUP(B30,'PSS-A1'!$B$33:$G$42,2,FALSE))</f>
        <v/>
      </c>
      <c r="D30" s="615" t="str">
        <f>IF('PSS-A1'!D33="","",'PSS-A1'!D33)</f>
        <v/>
      </c>
      <c r="E30" s="673" t="str">
        <f>IF('PSS-A1'!E33="","",'PSS-A1'!E33)</f>
        <v/>
      </c>
      <c r="F30" s="444" t="str">
        <f>IF(C30&lt;&gt;"",VLOOKUP(B30,'PSS-A1'!$B$33:$G$42,4,FALSE),"")</f>
        <v/>
      </c>
      <c r="G30" s="553"/>
      <c r="H30" s="443" t="str">
        <f>IF(C30&lt;&gt;"",VLOOKUP(B30,'PSS-A1'!$B$33:$G$42,6,FALSE),"")</f>
        <v/>
      </c>
      <c r="I30" s="132"/>
      <c r="J30" s="337">
        <f>IF(G30&gt;0, G30*H30, 0)</f>
        <v>0</v>
      </c>
      <c r="K30" s="333" t="e">
        <f t="shared" ref="K30" si="5">IF($E$8&gt;0, J30/$E$8, "")</f>
        <v>#N/A</v>
      </c>
      <c r="M30" s="75"/>
      <c r="N30" s="75"/>
      <c r="O30" s="75"/>
    </row>
    <row r="31" spans="2:15" s="79" customFormat="1" ht="15" customHeight="1" x14ac:dyDescent="0.2">
      <c r="B31" s="552"/>
      <c r="C31" s="672" t="str">
        <f>IF(ISERROR(VLOOKUP(B31,'PSS-A1'!$B$33:$G$42,2,FALSE)),"",VLOOKUP(B31,'PSS-A1'!$B$33:$G$42,2,FALSE))</f>
        <v/>
      </c>
      <c r="D31" s="615" t="str">
        <f>IF('PSS-A1'!D33="","",'PSS-A1'!D33)</f>
        <v/>
      </c>
      <c r="E31" s="673" t="str">
        <f>IF('PSS-A1'!E33="","",'PSS-A1'!E33)</f>
        <v/>
      </c>
      <c r="F31" s="444" t="str">
        <f>IF(C31&lt;&gt;"",VLOOKUP(B31,'PSS-A1'!$B$33:$G$42,4,FALSE),"")</f>
        <v/>
      </c>
      <c r="G31" s="553"/>
      <c r="H31" s="443" t="str">
        <f>IF(C31&lt;&gt;"",VLOOKUP(B31,'PSS-A1'!$B$33:$G$42,6,FALSE),"")</f>
        <v/>
      </c>
      <c r="I31" s="132"/>
      <c r="J31" s="337">
        <f t="shared" ref="J31:J39" si="6">IF(G31&gt;0, G31*H31, 0)</f>
        <v>0</v>
      </c>
      <c r="K31" s="333" t="e">
        <f t="shared" ref="K31:K39" si="7">IF($E$8&gt;0, J31/$E$8, "")</f>
        <v>#N/A</v>
      </c>
      <c r="M31" s="75"/>
      <c r="N31" s="75"/>
      <c r="O31" s="75"/>
    </row>
    <row r="32" spans="2:15" s="79" customFormat="1" ht="15" customHeight="1" x14ac:dyDescent="0.2">
      <c r="B32" s="552"/>
      <c r="C32" s="672" t="str">
        <f>IF(ISERROR(VLOOKUP(B32,'PSS-A1'!$B$33:$G$42,2,FALSE)),"",VLOOKUP(B32,'PSS-A1'!$B$33:$G$42,2,FALSE))</f>
        <v/>
      </c>
      <c r="D32" s="615" t="str">
        <f>IF('PSS-A1'!D34="","",'PSS-A1'!D34)</f>
        <v/>
      </c>
      <c r="E32" s="673" t="str">
        <f>IF('PSS-A1'!E34="","",'PSS-A1'!E34)</f>
        <v/>
      </c>
      <c r="F32" s="444" t="str">
        <f>IF(C32&lt;&gt;"",VLOOKUP(B32,'PSS-A1'!$B$33:$G$42,4,FALSE),"")</f>
        <v/>
      </c>
      <c r="G32" s="553"/>
      <c r="H32" s="443" t="str">
        <f>IF(C32&lt;&gt;"",VLOOKUP(B32,'PSS-A1'!$B$33:$G$42,6,FALSE),"")</f>
        <v/>
      </c>
      <c r="I32" s="132"/>
      <c r="J32" s="337">
        <f t="shared" si="6"/>
        <v>0</v>
      </c>
      <c r="K32" s="333" t="e">
        <f t="shared" si="7"/>
        <v>#N/A</v>
      </c>
      <c r="M32" s="75"/>
      <c r="N32" s="75"/>
      <c r="O32" s="75"/>
    </row>
    <row r="33" spans="2:15" s="79" customFormat="1" ht="15" customHeight="1" x14ac:dyDescent="0.2">
      <c r="B33" s="552"/>
      <c r="C33" s="672" t="str">
        <f>IF(ISERROR(VLOOKUP(B33,'PSS-A1'!$B$33:$G$42,2,FALSE)),"",VLOOKUP(B33,'PSS-A1'!$B$33:$G$42,2,FALSE))</f>
        <v/>
      </c>
      <c r="D33" s="615" t="str">
        <f>IF('PSS-A1'!D35="","",'PSS-A1'!D35)</f>
        <v/>
      </c>
      <c r="E33" s="673" t="str">
        <f>IF('PSS-A1'!E35="","",'PSS-A1'!E35)</f>
        <v/>
      </c>
      <c r="F33" s="444" t="str">
        <f>IF(C33&lt;&gt;"",VLOOKUP(B33,'PSS-A1'!$B$33:$G$42,4,FALSE),"")</f>
        <v/>
      </c>
      <c r="G33" s="553"/>
      <c r="H33" s="443" t="str">
        <f>IF(C33&lt;&gt;"",VLOOKUP(B33,'PSS-A1'!$B$33:$G$42,6,FALSE),"")</f>
        <v/>
      </c>
      <c r="I33" s="132"/>
      <c r="J33" s="337">
        <f t="shared" si="6"/>
        <v>0</v>
      </c>
      <c r="K33" s="333" t="e">
        <f t="shared" si="7"/>
        <v>#N/A</v>
      </c>
      <c r="M33" s="75"/>
      <c r="N33" s="75"/>
      <c r="O33" s="75"/>
    </row>
    <row r="34" spans="2:15" s="79" customFormat="1" ht="15" customHeight="1" x14ac:dyDescent="0.2">
      <c r="B34" s="552"/>
      <c r="C34" s="672" t="str">
        <f>IF(ISERROR(VLOOKUP(B34,'PSS-A1'!$B$33:$G$42,2,FALSE)),"",VLOOKUP(B34,'PSS-A1'!$B$33:$G$42,2,FALSE))</f>
        <v/>
      </c>
      <c r="D34" s="615" t="str">
        <f>IF('PSS-A1'!D36="","",'PSS-A1'!D36)</f>
        <v/>
      </c>
      <c r="E34" s="673" t="str">
        <f>IF('PSS-A1'!E36="","",'PSS-A1'!E36)</f>
        <v/>
      </c>
      <c r="F34" s="444" t="str">
        <f>IF(C34&lt;&gt;"",VLOOKUP(B34,'PSS-A1'!$B$33:$G$42,4,FALSE),"")</f>
        <v/>
      </c>
      <c r="G34" s="553"/>
      <c r="H34" s="443" t="str">
        <f>IF(C34&lt;&gt;"",VLOOKUP(B34,'PSS-A1'!$B$33:$G$42,6,FALSE),"")</f>
        <v/>
      </c>
      <c r="I34" s="132"/>
      <c r="J34" s="337">
        <f t="shared" si="6"/>
        <v>0</v>
      </c>
      <c r="K34" s="333" t="e">
        <f t="shared" si="7"/>
        <v>#N/A</v>
      </c>
      <c r="M34" s="75"/>
      <c r="N34" s="75"/>
      <c r="O34" s="75"/>
    </row>
    <row r="35" spans="2:15" s="79" customFormat="1" ht="15" customHeight="1" x14ac:dyDescent="0.2">
      <c r="B35" s="552"/>
      <c r="C35" s="672" t="str">
        <f>IF(ISERROR(VLOOKUP(B35,'PSS-A1'!$B$33:$G$42,2,FALSE)),"",VLOOKUP(B35,'PSS-A1'!$B$33:$G$42,2,FALSE))</f>
        <v/>
      </c>
      <c r="D35" s="615" t="str">
        <f>IF('PSS-A1'!D38="","",'PSS-A1'!D38)</f>
        <v/>
      </c>
      <c r="E35" s="673" t="str">
        <f>IF('PSS-A1'!E38="","",'PSS-A1'!E38)</f>
        <v/>
      </c>
      <c r="F35" s="444" t="str">
        <f>IF(C35&lt;&gt;"",VLOOKUP(B35,'PSS-A1'!$B$33:$G$42,4,FALSE),"")</f>
        <v/>
      </c>
      <c r="G35" s="553"/>
      <c r="H35" s="443" t="str">
        <f>IF(C35&lt;&gt;"",VLOOKUP(B35,'PSS-A1'!$B$33:$G$42,6,FALSE),"")</f>
        <v/>
      </c>
      <c r="I35" s="132"/>
      <c r="J35" s="337">
        <f t="shared" si="6"/>
        <v>0</v>
      </c>
      <c r="K35" s="333" t="e">
        <f t="shared" si="7"/>
        <v>#N/A</v>
      </c>
      <c r="M35" s="75"/>
      <c r="N35" s="75"/>
      <c r="O35" s="75"/>
    </row>
    <row r="36" spans="2:15" s="79" customFormat="1" ht="15" customHeight="1" x14ac:dyDescent="0.2">
      <c r="B36" s="552"/>
      <c r="C36" s="672" t="str">
        <f>IF(ISERROR(VLOOKUP(B36,'PSS-A1'!$B$33:$G$42,2,FALSE)),"",VLOOKUP(B36,'PSS-A1'!$B$33:$G$42,2,FALSE))</f>
        <v/>
      </c>
      <c r="D36" s="615" t="str">
        <f>IF('PSS-A1'!D39="","",'PSS-A1'!D39)</f>
        <v/>
      </c>
      <c r="E36" s="673" t="str">
        <f>IF('PSS-A1'!E39="","",'PSS-A1'!E39)</f>
        <v/>
      </c>
      <c r="F36" s="444" t="str">
        <f>IF(C36&lt;&gt;"",VLOOKUP(B36,'PSS-A1'!$B$33:$G$42,4,FALSE),"")</f>
        <v/>
      </c>
      <c r="G36" s="553"/>
      <c r="H36" s="443" t="str">
        <f>IF(C36&lt;&gt;"",VLOOKUP(B36,'PSS-A1'!$B$33:$G$42,6,FALSE),"")</f>
        <v/>
      </c>
      <c r="I36" s="132"/>
      <c r="J36" s="337">
        <f t="shared" si="6"/>
        <v>0</v>
      </c>
      <c r="K36" s="333" t="e">
        <f t="shared" si="7"/>
        <v>#N/A</v>
      </c>
      <c r="M36" s="75"/>
      <c r="N36" s="75"/>
      <c r="O36" s="75"/>
    </row>
    <row r="37" spans="2:15" s="79" customFormat="1" ht="15" customHeight="1" x14ac:dyDescent="0.2">
      <c r="B37" s="552"/>
      <c r="C37" s="672" t="str">
        <f>IF(ISERROR(VLOOKUP(B37,'PSS-A1'!$B$33:$G$42,2,FALSE)),"",VLOOKUP(B37,'PSS-A1'!$B$33:$G$42,2,FALSE))</f>
        <v/>
      </c>
      <c r="D37" s="615" t="str">
        <f>IF('PSS-A1'!D40="","",'PSS-A1'!D40)</f>
        <v/>
      </c>
      <c r="E37" s="673" t="str">
        <f>IF('PSS-A1'!E40="","",'PSS-A1'!E40)</f>
        <v/>
      </c>
      <c r="F37" s="444" t="str">
        <f>IF(C37&lt;&gt;"",VLOOKUP(B37,'PSS-A1'!$B$33:$G$42,4,FALSE),"")</f>
        <v/>
      </c>
      <c r="G37" s="553"/>
      <c r="H37" s="443" t="str">
        <f>IF(C37&lt;&gt;"",VLOOKUP(B37,'PSS-A1'!$B$33:$G$42,6,FALSE),"")</f>
        <v/>
      </c>
      <c r="I37" s="132"/>
      <c r="J37" s="337">
        <f t="shared" si="6"/>
        <v>0</v>
      </c>
      <c r="K37" s="333" t="e">
        <f t="shared" si="7"/>
        <v>#N/A</v>
      </c>
    </row>
    <row r="38" spans="2:15" s="79" customFormat="1" ht="15" customHeight="1" x14ac:dyDescent="0.2">
      <c r="B38" s="552"/>
      <c r="C38" s="672" t="str">
        <f>IF(ISERROR(VLOOKUP(B38,'PSS-A1'!$B$33:$G$42,2,FALSE)),"",VLOOKUP(B38,'PSS-A1'!$B$33:$G$42,2,FALSE))</f>
        <v/>
      </c>
      <c r="D38" s="615" t="str">
        <f>IF('PSS-A1'!D41="","",'PSS-A1'!D41)</f>
        <v/>
      </c>
      <c r="E38" s="673" t="str">
        <f>IF('PSS-A1'!E41="","",'PSS-A1'!E41)</f>
        <v/>
      </c>
      <c r="F38" s="444" t="str">
        <f>IF(C38&lt;&gt;"",VLOOKUP(B38,'PSS-A1'!$B$33:$G$42,4,FALSE),"")</f>
        <v/>
      </c>
      <c r="G38" s="553"/>
      <c r="H38" s="443" t="str">
        <f>IF(C38&lt;&gt;"",VLOOKUP(B38,'PSS-A1'!$B$33:$G$42,6,FALSE),"")</f>
        <v/>
      </c>
      <c r="I38" s="132"/>
      <c r="J38" s="337">
        <f t="shared" si="6"/>
        <v>0</v>
      </c>
      <c r="K38" s="333" t="e">
        <f t="shared" si="7"/>
        <v>#N/A</v>
      </c>
    </row>
    <row r="39" spans="2:15" s="79" customFormat="1" ht="15" customHeight="1" thickBot="1" x14ac:dyDescent="0.25">
      <c r="B39" s="554"/>
      <c r="C39" s="672" t="str">
        <f>IF(ISERROR(VLOOKUP(B39,'PSS-A1'!$B$33:$G$42,2,FALSE)),"",VLOOKUP(B39,'PSS-A1'!$B$33:$G$42,2,FALSE))</f>
        <v/>
      </c>
      <c r="D39" s="615" t="str">
        <f>IF('PSS-A1'!D42="","",'PSS-A1'!D42)</f>
        <v/>
      </c>
      <c r="E39" s="673" t="str">
        <f>IF('PSS-A1'!E42="","",'PSS-A1'!E42)</f>
        <v/>
      </c>
      <c r="F39" s="444" t="str">
        <f>IF(C39&lt;&gt;"",VLOOKUP(B39,'PSS-A1'!$B$33:$G$42,4,FALSE),"")</f>
        <v/>
      </c>
      <c r="G39" s="555"/>
      <c r="H39" s="443" t="str">
        <f>IF(C39&lt;&gt;"",VLOOKUP(B39,'PSS-A1'!$B$33:$G$42,6,FALSE),"")</f>
        <v/>
      </c>
      <c r="I39" s="146"/>
      <c r="J39" s="337">
        <f t="shared" si="6"/>
        <v>0</v>
      </c>
      <c r="K39" s="333" t="e">
        <f t="shared" si="7"/>
        <v>#N/A</v>
      </c>
    </row>
    <row r="40" spans="2:15" s="79" customFormat="1" ht="20.100000000000001" customHeight="1" thickBot="1" x14ac:dyDescent="0.25">
      <c r="B40" s="391">
        <v>2</v>
      </c>
      <c r="C40" s="147" t="s">
        <v>71</v>
      </c>
      <c r="D40" s="148"/>
      <c r="E40" s="148"/>
      <c r="F40" s="149"/>
      <c r="G40" s="149"/>
      <c r="H40" s="150"/>
      <c r="I40" s="13" t="s">
        <v>72</v>
      </c>
      <c r="J40" s="340">
        <f>SUM(J30:J39)</f>
        <v>0</v>
      </c>
      <c r="K40" s="341" t="e">
        <f>SUM(K30:K39)</f>
        <v>#N/A</v>
      </c>
      <c r="M40" s="79" t="str">
        <f>IF(J40&lt;&gt;'PSS-A8 Page 2'!R29,"&lt;= Total cost of element 2 does not match with PSS-A8: "&amp;'PSS-A8 Page 2'!R29&amp;" (NC)","")</f>
        <v/>
      </c>
    </row>
    <row r="41" spans="2:15" s="79" customFormat="1" ht="25.5" x14ac:dyDescent="0.2">
      <c r="B41" s="392"/>
      <c r="C41" s="10" t="s">
        <v>73</v>
      </c>
      <c r="D41" s="428"/>
      <c r="E41" s="151" t="s">
        <v>74</v>
      </c>
      <c r="F41" s="152" t="s">
        <v>75</v>
      </c>
      <c r="G41" s="151" t="s">
        <v>76</v>
      </c>
      <c r="H41" s="153"/>
      <c r="I41" s="154"/>
      <c r="J41" s="155"/>
      <c r="K41" s="156"/>
    </row>
    <row r="42" spans="2:15" s="79" customFormat="1" ht="15" customHeight="1" x14ac:dyDescent="0.2">
      <c r="B42" s="389" t="s">
        <v>375</v>
      </c>
      <c r="C42" s="229" t="s">
        <v>25</v>
      </c>
      <c r="D42" s="426"/>
      <c r="E42" s="336">
        <f>SUMIF('Exhibit A'!$C$12:$C$41,'PSS-A2'!B42,'Exhibit A'!$I$12:$I$41)</f>
        <v>0</v>
      </c>
      <c r="F42" s="445">
        <f>'PSS-A1'!G45</f>
        <v>0</v>
      </c>
      <c r="G42" s="435">
        <f t="shared" ref="G42:G45" si="8">E42*F42</f>
        <v>0</v>
      </c>
      <c r="H42" s="238"/>
      <c r="I42" s="132"/>
      <c r="J42" s="337">
        <f t="shared" ref="J42:J44" si="9">IF(E42&gt;0, E42+G42, 0)</f>
        <v>0</v>
      </c>
      <c r="K42" s="333" t="e">
        <f t="shared" ref="K42:K45" si="10">IF($E$8&gt;0, J42/$E$8, "")</f>
        <v>#N/A</v>
      </c>
    </row>
    <row r="43" spans="2:15" s="79" customFormat="1" ht="15" customHeight="1" x14ac:dyDescent="0.2">
      <c r="B43" s="389" t="s">
        <v>379</v>
      </c>
      <c r="C43" s="230" t="s">
        <v>26</v>
      </c>
      <c r="D43" s="426"/>
      <c r="E43" s="336">
        <f>SUMIF('Exhibit A'!$C$12:$C$41,'PSS-A2'!B43,'Exhibit A'!$I$12:$I$41)</f>
        <v>0</v>
      </c>
      <c r="F43" s="445">
        <f>'PSS-A1'!G46</f>
        <v>0</v>
      </c>
      <c r="G43" s="435">
        <f t="shared" si="8"/>
        <v>0</v>
      </c>
      <c r="H43" s="238"/>
      <c r="I43" s="132"/>
      <c r="J43" s="337">
        <f t="shared" si="9"/>
        <v>0</v>
      </c>
      <c r="K43" s="333" t="e">
        <f t="shared" si="10"/>
        <v>#N/A</v>
      </c>
    </row>
    <row r="44" spans="2:15" s="79" customFormat="1" ht="15" customHeight="1" x14ac:dyDescent="0.2">
      <c r="B44" s="389" t="s">
        <v>380</v>
      </c>
      <c r="C44" s="230" t="s">
        <v>27</v>
      </c>
      <c r="D44" s="426"/>
      <c r="E44" s="336">
        <f>SUMIF('Exhibit A'!$C$12:$C$41,'PSS-A2'!B44,'Exhibit A'!$I$12:$I$41)</f>
        <v>0</v>
      </c>
      <c r="F44" s="445">
        <f>'PSS-A1'!G47</f>
        <v>0</v>
      </c>
      <c r="G44" s="435">
        <f t="shared" si="8"/>
        <v>0</v>
      </c>
      <c r="H44" s="238"/>
      <c r="I44" s="132"/>
      <c r="J44" s="337">
        <f t="shared" si="9"/>
        <v>0</v>
      </c>
      <c r="K44" s="333" t="e">
        <f t="shared" si="10"/>
        <v>#N/A</v>
      </c>
    </row>
    <row r="45" spans="2:15" s="79" customFormat="1" ht="15" customHeight="1" x14ac:dyDescent="0.2">
      <c r="B45" s="389" t="s">
        <v>381</v>
      </c>
      <c r="C45" s="230" t="s">
        <v>77</v>
      </c>
      <c r="D45" s="426"/>
      <c r="E45" s="336">
        <f>SUMIF('Exhibit A'!$C$12:$C$41,'PSS-A2'!B45,'Exhibit A'!$I$12:$I$41)</f>
        <v>0</v>
      </c>
      <c r="F45" s="445">
        <f>'PSS-A1'!G48</f>
        <v>0</v>
      </c>
      <c r="G45" s="435">
        <f t="shared" si="8"/>
        <v>0</v>
      </c>
      <c r="H45" s="238"/>
      <c r="I45" s="132"/>
      <c r="J45" s="337">
        <f>IF(E45&gt;0, E45+G45, 0)</f>
        <v>0</v>
      </c>
      <c r="K45" s="333" t="e">
        <f t="shared" si="10"/>
        <v>#N/A</v>
      </c>
    </row>
    <row r="46" spans="2:15" s="79" customFormat="1" ht="15" customHeight="1" x14ac:dyDescent="0.2">
      <c r="B46" s="389" t="s">
        <v>382</v>
      </c>
      <c r="C46" s="103" t="s">
        <v>193</v>
      </c>
      <c r="D46" s="426"/>
      <c r="E46" s="336"/>
      <c r="F46" s="342"/>
      <c r="G46" s="342"/>
      <c r="H46" s="238"/>
      <c r="I46" s="132"/>
      <c r="J46" s="238"/>
      <c r="K46" s="237"/>
    </row>
    <row r="47" spans="2:15" s="79" customFormat="1" ht="15" customHeight="1" x14ac:dyDescent="0.2">
      <c r="B47" s="389" t="s">
        <v>377</v>
      </c>
      <c r="C47" s="157" t="s">
        <v>30</v>
      </c>
      <c r="D47" s="158"/>
      <c r="E47" s="336">
        <f>SUMIF('Exhibit A'!$C$12:$C$41,'PSS-A2'!B47,'Exhibit A'!$I$12:$I$41)</f>
        <v>0</v>
      </c>
      <c r="F47" s="445">
        <f>'PSS-A1'!G50</f>
        <v>0</v>
      </c>
      <c r="G47" s="435">
        <f>E47*F47</f>
        <v>0</v>
      </c>
      <c r="H47" s="238"/>
      <c r="I47" s="132"/>
      <c r="J47" s="337">
        <f t="shared" ref="J47:J53" si="11">IF(E47&gt;0, E47+G47, 0)</f>
        <v>0</v>
      </c>
      <c r="K47" s="333" t="e">
        <f>IF($E$8&gt;0, J47/$E$8, "")</f>
        <v>#N/A</v>
      </c>
    </row>
    <row r="48" spans="2:15" s="79" customFormat="1" ht="15" customHeight="1" x14ac:dyDescent="0.2">
      <c r="B48" s="389" t="s">
        <v>378</v>
      </c>
      <c r="C48" s="157" t="s">
        <v>78</v>
      </c>
      <c r="D48" s="158"/>
      <c r="E48" s="383">
        <f>SUMIF('Exhibit A'!$C$12:$C$41,'PSS-A2'!B48,'Exhibit A'!$I$12:$I$41)</f>
        <v>0</v>
      </c>
      <c r="F48" s="445">
        <f>'PSS-A1'!G51</f>
        <v>0</v>
      </c>
      <c r="G48" s="435">
        <f t="shared" ref="G48:G52" si="12">E48*F48</f>
        <v>0</v>
      </c>
      <c r="H48" s="238"/>
      <c r="I48" s="132"/>
      <c r="J48" s="337">
        <f>IF(E48&gt;0, G48, 0)</f>
        <v>0</v>
      </c>
      <c r="K48" s="333" t="e">
        <f t="shared" ref="K48:K53" si="13">IF($E$8&gt;0, J48/$E$8, "")</f>
        <v>#N/A</v>
      </c>
    </row>
    <row r="49" spans="2:13" s="79" customFormat="1" ht="15" customHeight="1" x14ac:dyDescent="0.2">
      <c r="B49" s="389" t="s">
        <v>383</v>
      </c>
      <c r="C49" s="103" t="s">
        <v>79</v>
      </c>
      <c r="D49" s="426"/>
      <c r="E49" s="336">
        <f>SUMIF('Exhibit A'!$C$12:$C$41,'PSS-A2'!B49,'Exhibit A'!$I$12:$I$41)</f>
        <v>0</v>
      </c>
      <c r="F49" s="445">
        <f>'PSS-A1'!G52</f>
        <v>0</v>
      </c>
      <c r="G49" s="435">
        <f t="shared" si="12"/>
        <v>0</v>
      </c>
      <c r="H49" s="238"/>
      <c r="I49" s="132"/>
      <c r="J49" s="337">
        <f t="shared" si="11"/>
        <v>0</v>
      </c>
      <c r="K49" s="333" t="e">
        <f t="shared" si="13"/>
        <v>#N/A</v>
      </c>
    </row>
    <row r="50" spans="2:13" s="79" customFormat="1" ht="15" customHeight="1" x14ac:dyDescent="0.2">
      <c r="B50" s="389" t="s">
        <v>384</v>
      </c>
      <c r="C50" s="103" t="s">
        <v>80</v>
      </c>
      <c r="D50" s="426"/>
      <c r="E50" s="336">
        <f>SUMIF('Exhibit A'!$C$12:$C$41,'PSS-A2'!B50,'Exhibit A'!$I$12:$I$41)</f>
        <v>0</v>
      </c>
      <c r="F50" s="445">
        <f>'PSS-A1'!G53</f>
        <v>0</v>
      </c>
      <c r="G50" s="435">
        <f>E50*F50</f>
        <v>0</v>
      </c>
      <c r="H50" s="238"/>
      <c r="I50" s="132"/>
      <c r="J50" s="337">
        <f>IF(E50&gt;0, E50+G50, 0)</f>
        <v>0</v>
      </c>
      <c r="K50" s="333" t="e">
        <f t="shared" si="13"/>
        <v>#N/A</v>
      </c>
    </row>
    <row r="51" spans="2:13" s="79" customFormat="1" ht="15" customHeight="1" x14ac:dyDescent="0.2">
      <c r="B51" s="389" t="s">
        <v>385</v>
      </c>
      <c r="C51" s="103" t="s">
        <v>81</v>
      </c>
      <c r="D51" s="426"/>
      <c r="E51" s="336">
        <f>'PSS-A8 Page 2'!R39/(1+F51)</f>
        <v>0</v>
      </c>
      <c r="F51" s="445">
        <f>'PSS-A1'!G54</f>
        <v>0</v>
      </c>
      <c r="G51" s="435">
        <f>E51*F51</f>
        <v>0</v>
      </c>
      <c r="H51" s="238"/>
      <c r="I51" s="132"/>
      <c r="J51" s="337">
        <f t="shared" si="11"/>
        <v>0</v>
      </c>
      <c r="K51" s="333" t="e">
        <f t="shared" si="13"/>
        <v>#N/A</v>
      </c>
    </row>
    <row r="52" spans="2:13" s="79" customFormat="1" ht="15" customHeight="1" x14ac:dyDescent="0.2">
      <c r="B52" s="389" t="s">
        <v>386</v>
      </c>
      <c r="C52" s="103" t="s">
        <v>82</v>
      </c>
      <c r="D52" s="426"/>
      <c r="E52" s="336">
        <f>'PSS-A8 Page 2'!R40/(1+F52)</f>
        <v>0</v>
      </c>
      <c r="F52" s="445">
        <f>'PSS-A1'!G55</f>
        <v>0</v>
      </c>
      <c r="G52" s="435">
        <f t="shared" si="12"/>
        <v>0</v>
      </c>
      <c r="H52" s="238"/>
      <c r="I52" s="132"/>
      <c r="J52" s="337">
        <f t="shared" si="11"/>
        <v>0</v>
      </c>
      <c r="K52" s="333" t="e">
        <f t="shared" si="13"/>
        <v>#N/A</v>
      </c>
    </row>
    <row r="53" spans="2:13" ht="15" customHeight="1" x14ac:dyDescent="0.2">
      <c r="B53" s="389" t="s">
        <v>376</v>
      </c>
      <c r="C53" s="103" t="s">
        <v>35</v>
      </c>
      <c r="D53" s="426"/>
      <c r="E53" s="336">
        <f>SUMIF('Exhibit A'!$C$12:$C$41,'PSS-A2'!B53,'Exhibit A'!$I$12:$I$41)</f>
        <v>0</v>
      </c>
      <c r="F53" s="445">
        <f>'PSS-A1'!G56</f>
        <v>0</v>
      </c>
      <c r="G53" s="435">
        <f>E53*F53</f>
        <v>0</v>
      </c>
      <c r="H53" s="238"/>
      <c r="I53" s="132"/>
      <c r="J53" s="337">
        <f t="shared" si="11"/>
        <v>0</v>
      </c>
      <c r="K53" s="333" t="e">
        <f t="shared" si="13"/>
        <v>#N/A</v>
      </c>
      <c r="M53" s="79"/>
    </row>
    <row r="54" spans="2:13" ht="15" customHeight="1" thickBot="1" x14ac:dyDescent="0.25">
      <c r="B54" s="393" t="s">
        <v>300</v>
      </c>
      <c r="C54" s="159" t="s">
        <v>83</v>
      </c>
      <c r="D54" s="160"/>
      <c r="E54" s="435">
        <f>SUM(E42:E53)-E48</f>
        <v>0</v>
      </c>
      <c r="F54" s="343"/>
      <c r="G54" s="342"/>
      <c r="H54" s="343"/>
      <c r="I54" s="161" t="s">
        <v>84</v>
      </c>
      <c r="J54" s="338">
        <f>SUM(J42:J53)</f>
        <v>0</v>
      </c>
      <c r="K54" s="339" t="e">
        <f>SUM(K42:K53)</f>
        <v>#N/A</v>
      </c>
      <c r="M54" s="79"/>
    </row>
    <row r="55" spans="2:13" ht="20.100000000000001" customHeight="1" thickBot="1" x14ac:dyDescent="0.25">
      <c r="B55" s="391" t="s">
        <v>301</v>
      </c>
      <c r="C55" s="12" t="s">
        <v>85</v>
      </c>
      <c r="D55" s="11"/>
      <c r="E55" s="11"/>
      <c r="F55" s="11"/>
      <c r="G55" s="11"/>
      <c r="H55" s="37" t="s">
        <v>86</v>
      </c>
      <c r="I55" s="13" t="s">
        <v>87</v>
      </c>
      <c r="J55" s="334">
        <f>J27+J40+J54</f>
        <v>0</v>
      </c>
      <c r="K55" s="335" t="e">
        <f>K27+K40+K54</f>
        <v>#N/A</v>
      </c>
    </row>
    <row r="56" spans="2:13" ht="14.25" customHeight="1" x14ac:dyDescent="0.2">
      <c r="B56" s="162"/>
      <c r="C56" s="10" t="s">
        <v>36</v>
      </c>
      <c r="D56" s="163"/>
      <c r="E56" s="164" t="s">
        <v>88</v>
      </c>
      <c r="F56" s="165"/>
      <c r="G56" s="138" t="s">
        <v>89</v>
      </c>
      <c r="H56" s="166" t="s">
        <v>90</v>
      </c>
      <c r="I56" s="167"/>
      <c r="J56" s="236"/>
      <c r="K56" s="237"/>
    </row>
    <row r="57" spans="2:13" ht="15" customHeight="1" x14ac:dyDescent="0.2">
      <c r="B57" s="389" t="s">
        <v>302</v>
      </c>
      <c r="C57" s="168" t="s">
        <v>91</v>
      </c>
      <c r="D57" s="426"/>
      <c r="E57" s="666"/>
      <c r="F57" s="667"/>
      <c r="G57" s="556"/>
      <c r="H57" s="446">
        <v>0.1</v>
      </c>
      <c r="I57" s="167" t="s">
        <v>92</v>
      </c>
      <c r="J57" s="336">
        <f>IF(G57&gt;0, G57*H57, 0)</f>
        <v>0</v>
      </c>
      <c r="K57" s="333" t="e">
        <f t="shared" ref="K57:K59" si="14">IF($E$8&gt;0, J57/$E$8, "")</f>
        <v>#N/A</v>
      </c>
      <c r="M57" s="649" t="str">
        <f>IF(SUM(J57:J59)&lt;&gt;'PSS-A8 Page 2'!R46,"&lt;= Total cost of elements 5-7 does not match with PSS-A8: "&amp;'PSS-A8 Page 2'!R46&amp;" (NC)","")</f>
        <v/>
      </c>
    </row>
    <row r="58" spans="2:13" ht="15" customHeight="1" x14ac:dyDescent="0.2">
      <c r="B58" s="389" t="s">
        <v>303</v>
      </c>
      <c r="C58" s="157" t="s">
        <v>93</v>
      </c>
      <c r="D58" s="426"/>
      <c r="E58" s="666"/>
      <c r="F58" s="667"/>
      <c r="G58" s="556"/>
      <c r="H58" s="446">
        <f>'PSS-A1'!G61</f>
        <v>0</v>
      </c>
      <c r="I58" s="167" t="s">
        <v>94</v>
      </c>
      <c r="J58" s="336">
        <f>IF(G58&gt;0, G58*H58, 0)</f>
        <v>0</v>
      </c>
      <c r="K58" s="333" t="e">
        <f t="shared" si="14"/>
        <v>#N/A</v>
      </c>
      <c r="M58" s="650"/>
    </row>
    <row r="59" spans="2:13" ht="15" customHeight="1" thickBot="1" x14ac:dyDescent="0.25">
      <c r="B59" s="394" t="s">
        <v>304</v>
      </c>
      <c r="C59" s="157" t="s">
        <v>95</v>
      </c>
      <c r="D59" s="426"/>
      <c r="E59" s="679"/>
      <c r="F59" s="680"/>
      <c r="G59" s="556"/>
      <c r="H59" s="557"/>
      <c r="I59" s="167" t="s">
        <v>96</v>
      </c>
      <c r="J59" s="336">
        <f>IF(G59&gt;0, G59*H59, 0)</f>
        <v>0</v>
      </c>
      <c r="K59" s="333" t="e">
        <f t="shared" si="14"/>
        <v>#N/A</v>
      </c>
      <c r="M59" s="650"/>
    </row>
    <row r="60" spans="2:13" ht="20.100000000000001" customHeight="1" thickBot="1" x14ac:dyDescent="0.25">
      <c r="B60" s="391" t="s">
        <v>305</v>
      </c>
      <c r="C60" s="12" t="s">
        <v>97</v>
      </c>
      <c r="D60" s="11"/>
      <c r="E60" s="11"/>
      <c r="F60" s="11"/>
      <c r="G60" s="11"/>
      <c r="H60" s="37" t="s">
        <v>98</v>
      </c>
      <c r="I60" s="13" t="s">
        <v>99</v>
      </c>
      <c r="J60" s="334">
        <f>J55+SUM(J57:J59)</f>
        <v>0</v>
      </c>
      <c r="K60" s="335" t="e">
        <f>K55+SUM(K57:K59)</f>
        <v>#N/A</v>
      </c>
    </row>
    <row r="61" spans="2:13" ht="14.25" customHeight="1" x14ac:dyDescent="0.2">
      <c r="B61" s="395"/>
      <c r="C61" s="351"/>
      <c r="D61" s="352"/>
      <c r="E61" s="353" t="s">
        <v>88</v>
      </c>
      <c r="F61" s="354"/>
      <c r="G61" s="355" t="s">
        <v>89</v>
      </c>
      <c r="H61" s="356" t="s">
        <v>100</v>
      </c>
      <c r="I61" s="357"/>
      <c r="J61" s="358"/>
      <c r="K61" s="359"/>
    </row>
    <row r="62" spans="2:13" ht="20.100000000000001" customHeight="1" thickBot="1" x14ac:dyDescent="0.25">
      <c r="B62" s="396" t="s">
        <v>306</v>
      </c>
      <c r="C62" s="346" t="s">
        <v>101</v>
      </c>
      <c r="D62" s="347"/>
      <c r="E62" s="651"/>
      <c r="F62" s="652"/>
      <c r="G62" s="447"/>
      <c r="H62" s="448"/>
      <c r="I62" s="348" t="s">
        <v>102</v>
      </c>
      <c r="J62" s="349">
        <v>0</v>
      </c>
      <c r="K62" s="350">
        <v>0</v>
      </c>
    </row>
    <row r="63" spans="2:13" ht="20.100000000000001" customHeight="1" x14ac:dyDescent="0.2">
      <c r="B63" s="390" t="s">
        <v>199</v>
      </c>
      <c r="C63" s="78" t="s">
        <v>103</v>
      </c>
      <c r="D63" s="78"/>
      <c r="E63" s="78"/>
      <c r="F63" s="78"/>
      <c r="G63" s="78"/>
      <c r="H63" s="80"/>
      <c r="I63" s="14" t="s">
        <v>104</v>
      </c>
      <c r="J63" s="336">
        <f>'PSS-A8 Page 2'!R51</f>
        <v>0</v>
      </c>
      <c r="K63" s="333" t="e">
        <f>IF($E$8&gt;0, J63/$E$8, "")</f>
        <v>#N/A</v>
      </c>
    </row>
    <row r="64" spans="2:13" ht="20.100000000000001" customHeight="1" thickBot="1" x14ac:dyDescent="0.25">
      <c r="B64" s="397" t="s">
        <v>307</v>
      </c>
      <c r="C64" s="81" t="s">
        <v>105</v>
      </c>
      <c r="D64" s="81"/>
      <c r="E64" s="81"/>
      <c r="F64" s="81"/>
      <c r="G64" s="81"/>
      <c r="H64" s="82"/>
      <c r="I64" s="15" t="s">
        <v>106</v>
      </c>
      <c r="J64" s="441">
        <f>'PSS-A8 Page 2'!R52</f>
        <v>0</v>
      </c>
      <c r="K64" s="333" t="e">
        <f>IF($E$8&gt;0, J64/$E$8, "")</f>
        <v>#N/A</v>
      </c>
    </row>
    <row r="65" spans="1:12" ht="20.100000000000001" customHeight="1" thickBot="1" x14ac:dyDescent="0.25">
      <c r="B65" s="398" t="s">
        <v>308</v>
      </c>
      <c r="C65" s="12" t="s">
        <v>107</v>
      </c>
      <c r="D65" s="11"/>
      <c r="E65" s="11"/>
      <c r="F65" s="11"/>
      <c r="G65" s="11"/>
      <c r="H65" s="37" t="s">
        <v>108</v>
      </c>
      <c r="I65" s="13" t="s">
        <v>109</v>
      </c>
      <c r="J65" s="334">
        <f>SUM(J60:J64)</f>
        <v>0</v>
      </c>
      <c r="K65" s="335" t="e">
        <f>SUM(K60:K64)</f>
        <v>#N/A</v>
      </c>
    </row>
    <row r="66" spans="1:12" ht="20.100000000000001" customHeight="1" x14ac:dyDescent="0.2">
      <c r="B66" s="395" t="s">
        <v>309</v>
      </c>
      <c r="C66" s="368" t="s">
        <v>110</v>
      </c>
      <c r="D66" s="351"/>
      <c r="E66" s="351"/>
      <c r="F66" s="351"/>
      <c r="G66" s="351"/>
      <c r="H66" s="369"/>
      <c r="I66" s="357" t="s">
        <v>111</v>
      </c>
      <c r="J66" s="383">
        <v>0</v>
      </c>
      <c r="K66" s="370">
        <v>0</v>
      </c>
    </row>
    <row r="67" spans="1:12" ht="20.100000000000001" customHeight="1" thickBot="1" x14ac:dyDescent="0.25">
      <c r="B67" s="397" t="s">
        <v>310</v>
      </c>
      <c r="C67" s="81" t="s">
        <v>112</v>
      </c>
      <c r="D67" s="169"/>
      <c r="E67" s="169"/>
      <c r="F67" s="169"/>
      <c r="G67" s="169"/>
      <c r="H67" s="5"/>
      <c r="I67" s="15" t="s">
        <v>113</v>
      </c>
      <c r="J67" s="558"/>
      <c r="K67" s="407" t="e">
        <f t="shared" ref="K67" si="15">IF($E$8&gt;0, J67/$E$8, "")</f>
        <v>#N/A</v>
      </c>
    </row>
    <row r="68" spans="1:12" ht="30" customHeight="1" thickBot="1" x14ac:dyDescent="0.25">
      <c r="A68" s="170"/>
      <c r="B68" s="398" t="s">
        <v>311</v>
      </c>
      <c r="C68" s="12" t="s">
        <v>114</v>
      </c>
      <c r="D68" s="11"/>
      <c r="E68" s="11"/>
      <c r="F68" s="11"/>
      <c r="G68" s="11"/>
      <c r="H68" s="37" t="s">
        <v>115</v>
      </c>
      <c r="I68" s="13"/>
      <c r="J68" s="334">
        <f>J65+J66-J67</f>
        <v>0</v>
      </c>
      <c r="K68" s="335" t="e">
        <f>K65+K66-K67</f>
        <v>#N/A</v>
      </c>
      <c r="L68" s="170"/>
    </row>
    <row r="69" spans="1:12" s="79" customFormat="1" ht="12.75" customHeight="1" x14ac:dyDescent="0.2">
      <c r="B69" s="75"/>
      <c r="C69" s="75"/>
      <c r="H69" s="94"/>
      <c r="I69" s="95"/>
    </row>
    <row r="70" spans="1:12" s="79" customFormat="1" ht="12.75" customHeight="1" x14ac:dyDescent="0.2">
      <c r="H70" s="94"/>
      <c r="I70" s="95"/>
    </row>
    <row r="71" spans="1:12" s="79" customFormat="1" ht="12.75" customHeight="1" x14ac:dyDescent="0.2">
      <c r="H71" s="94"/>
      <c r="I71" s="95"/>
    </row>
    <row r="72" spans="1:12" s="79" customFormat="1" ht="12.75" customHeight="1" x14ac:dyDescent="0.2">
      <c r="H72" s="94"/>
      <c r="I72" s="95"/>
    </row>
    <row r="73" spans="1:12" s="79" customFormat="1" ht="12.75" customHeight="1" x14ac:dyDescent="0.2">
      <c r="H73" s="94"/>
      <c r="I73" s="95"/>
    </row>
    <row r="74" spans="1:12" s="79" customFormat="1" ht="12.75" customHeight="1" x14ac:dyDescent="0.2">
      <c r="H74" s="94"/>
      <c r="I74" s="95"/>
    </row>
    <row r="75" spans="1:12" s="79" customFormat="1" ht="12.75" customHeight="1" x14ac:dyDescent="0.2">
      <c r="H75" s="94"/>
      <c r="I75" s="95"/>
    </row>
    <row r="76" spans="1:12" s="79" customFormat="1" ht="12.75" customHeight="1" x14ac:dyDescent="0.2">
      <c r="H76" s="94"/>
      <c r="I76" s="95"/>
    </row>
    <row r="77" spans="1:12" s="79" customFormat="1" ht="12.75" customHeight="1" x14ac:dyDescent="0.2">
      <c r="H77" s="94"/>
      <c r="I77" s="95"/>
    </row>
    <row r="78" spans="1:12" s="79" customFormat="1" ht="12.75" customHeight="1" x14ac:dyDescent="0.2">
      <c r="H78" s="94"/>
      <c r="I78" s="95"/>
    </row>
    <row r="79" spans="1:12" s="79" customFormat="1" ht="12.75" customHeight="1" x14ac:dyDescent="0.2">
      <c r="H79" s="94"/>
      <c r="I79" s="95"/>
    </row>
    <row r="80" spans="1:12" s="79" customFormat="1" ht="12.75" customHeight="1" x14ac:dyDescent="0.2">
      <c r="H80" s="94"/>
      <c r="I80" s="95"/>
    </row>
    <row r="81" spans="8:9" s="79" customFormat="1" ht="12.75" customHeight="1" x14ac:dyDescent="0.2">
      <c r="H81" s="94"/>
      <c r="I81" s="95"/>
    </row>
    <row r="82" spans="8:9" s="79" customFormat="1" ht="12.75" customHeight="1" x14ac:dyDescent="0.2">
      <c r="H82" s="94"/>
      <c r="I82" s="95"/>
    </row>
    <row r="83" spans="8:9" s="79" customFormat="1" ht="12.75" customHeight="1" x14ac:dyDescent="0.2">
      <c r="H83" s="94"/>
      <c r="I83" s="95"/>
    </row>
    <row r="84" spans="8:9" s="79" customFormat="1" ht="12.75" customHeight="1" x14ac:dyDescent="0.2">
      <c r="H84" s="94"/>
      <c r="I84" s="95"/>
    </row>
    <row r="85" spans="8:9" s="79" customFormat="1" ht="12.75" customHeight="1" x14ac:dyDescent="0.2">
      <c r="H85" s="94"/>
      <c r="I85" s="95"/>
    </row>
    <row r="86" spans="8:9" s="79" customFormat="1" ht="12.75" customHeight="1" x14ac:dyDescent="0.2">
      <c r="H86" s="94"/>
      <c r="I86" s="95"/>
    </row>
    <row r="87" spans="8:9" s="79" customFormat="1" ht="12.75" customHeight="1" x14ac:dyDescent="0.2">
      <c r="H87" s="94"/>
      <c r="I87" s="95"/>
    </row>
    <row r="88" spans="8:9" s="79" customFormat="1" ht="12.75" customHeight="1" x14ac:dyDescent="0.2">
      <c r="H88" s="94"/>
      <c r="I88" s="95"/>
    </row>
    <row r="89" spans="8:9" s="79" customFormat="1" ht="12.75" customHeight="1" x14ac:dyDescent="0.2">
      <c r="H89" s="94"/>
      <c r="I89" s="95"/>
    </row>
    <row r="90" spans="8:9" s="79" customFormat="1" ht="12.75" customHeight="1" x14ac:dyDescent="0.2">
      <c r="H90" s="94"/>
      <c r="I90" s="95"/>
    </row>
    <row r="91" spans="8:9" s="79" customFormat="1" ht="12.75" customHeight="1" x14ac:dyDescent="0.2">
      <c r="H91" s="94"/>
      <c r="I91" s="95"/>
    </row>
    <row r="92" spans="8:9" s="79" customFormat="1" ht="12.75" customHeight="1" x14ac:dyDescent="0.2">
      <c r="H92" s="94"/>
      <c r="I92" s="95"/>
    </row>
    <row r="93" spans="8:9" s="79" customFormat="1" ht="12.75" customHeight="1" x14ac:dyDescent="0.2">
      <c r="H93" s="94"/>
      <c r="I93" s="95"/>
    </row>
    <row r="94" spans="8:9" s="79" customFormat="1" ht="12.75" customHeight="1" x14ac:dyDescent="0.2">
      <c r="H94" s="94"/>
      <c r="I94" s="95"/>
    </row>
    <row r="95" spans="8:9" s="79" customFormat="1" ht="12.75" customHeight="1" x14ac:dyDescent="0.2">
      <c r="H95" s="94"/>
      <c r="I95" s="95"/>
    </row>
    <row r="96" spans="8:9" s="79" customFormat="1" ht="12.75" customHeight="1" x14ac:dyDescent="0.2">
      <c r="H96" s="94"/>
      <c r="I96" s="95"/>
    </row>
    <row r="97" spans="8:9" s="79" customFormat="1" ht="12.75" customHeight="1" x14ac:dyDescent="0.2">
      <c r="H97" s="94"/>
      <c r="I97" s="95"/>
    </row>
    <row r="98" spans="8:9" s="79" customFormat="1" ht="12.75" customHeight="1" x14ac:dyDescent="0.2">
      <c r="H98" s="94"/>
      <c r="I98" s="95"/>
    </row>
    <row r="99" spans="8:9" s="79" customFormat="1" ht="12.75" customHeight="1" x14ac:dyDescent="0.2">
      <c r="H99" s="94"/>
      <c r="I99" s="95"/>
    </row>
    <row r="100" spans="8:9" s="79" customFormat="1" ht="12.75" customHeight="1" x14ac:dyDescent="0.2">
      <c r="H100" s="94"/>
      <c r="I100" s="95"/>
    </row>
    <row r="101" spans="8:9" s="79" customFormat="1" ht="12.75" customHeight="1" x14ac:dyDescent="0.2">
      <c r="H101" s="94"/>
      <c r="I101" s="95"/>
    </row>
    <row r="102" spans="8:9" s="79" customFormat="1" ht="12.75" customHeight="1" x14ac:dyDescent="0.2">
      <c r="H102" s="94"/>
      <c r="I102" s="95"/>
    </row>
    <row r="103" spans="8:9" s="79" customFormat="1" ht="12.75" customHeight="1" x14ac:dyDescent="0.2">
      <c r="H103" s="94"/>
      <c r="I103" s="95"/>
    </row>
    <row r="104" spans="8:9" s="79" customFormat="1" ht="12.75" customHeight="1" x14ac:dyDescent="0.2">
      <c r="H104" s="94"/>
      <c r="I104" s="95"/>
    </row>
    <row r="105" spans="8:9" s="79" customFormat="1" ht="12.75" customHeight="1" x14ac:dyDescent="0.2">
      <c r="H105" s="94"/>
      <c r="I105" s="95"/>
    </row>
    <row r="106" spans="8:9" s="79" customFormat="1" ht="12.75" customHeight="1" x14ac:dyDescent="0.2">
      <c r="H106" s="94"/>
      <c r="I106" s="95"/>
    </row>
    <row r="107" spans="8:9" s="79" customFormat="1" ht="12.75" customHeight="1" x14ac:dyDescent="0.2">
      <c r="H107" s="94"/>
      <c r="I107" s="95"/>
    </row>
    <row r="108" spans="8:9" s="79" customFormat="1" ht="12.75" customHeight="1" x14ac:dyDescent="0.2">
      <c r="H108" s="94"/>
      <c r="I108" s="95"/>
    </row>
    <row r="109" spans="8:9" s="79" customFormat="1" ht="12.75" customHeight="1" x14ac:dyDescent="0.2">
      <c r="H109" s="94"/>
      <c r="I109" s="95"/>
    </row>
    <row r="110" spans="8:9" s="79" customFormat="1" ht="12.75" customHeight="1" x14ac:dyDescent="0.2">
      <c r="H110" s="94"/>
      <c r="I110" s="95"/>
    </row>
    <row r="111" spans="8:9" s="79" customFormat="1" ht="12.75" customHeight="1" x14ac:dyDescent="0.2">
      <c r="H111" s="94"/>
      <c r="I111" s="95"/>
    </row>
    <row r="112" spans="8:9" s="79" customFormat="1" ht="12.75" customHeight="1" x14ac:dyDescent="0.2">
      <c r="H112" s="94"/>
      <c r="I112" s="95"/>
    </row>
    <row r="113" spans="8:9" s="79" customFormat="1" ht="12.75" customHeight="1" x14ac:dyDescent="0.2">
      <c r="H113" s="94"/>
      <c r="I113" s="95"/>
    </row>
    <row r="114" spans="8:9" s="79" customFormat="1" ht="12.75" customHeight="1" x14ac:dyDescent="0.2">
      <c r="H114" s="94"/>
      <c r="I114" s="95"/>
    </row>
    <row r="115" spans="8:9" s="79" customFormat="1" ht="12.75" customHeight="1" x14ac:dyDescent="0.2">
      <c r="H115" s="94"/>
      <c r="I115" s="95"/>
    </row>
    <row r="116" spans="8:9" s="79" customFormat="1" ht="12.75" customHeight="1" x14ac:dyDescent="0.2">
      <c r="H116" s="94"/>
      <c r="I116" s="95"/>
    </row>
    <row r="117" spans="8:9" s="79" customFormat="1" ht="12.75" customHeight="1" x14ac:dyDescent="0.2">
      <c r="H117" s="94"/>
      <c r="I117" s="95"/>
    </row>
    <row r="118" spans="8:9" s="79" customFormat="1" ht="12.75" customHeight="1" x14ac:dyDescent="0.2">
      <c r="H118" s="94"/>
      <c r="I118" s="95"/>
    </row>
    <row r="119" spans="8:9" s="79" customFormat="1" ht="12.75" customHeight="1" x14ac:dyDescent="0.2">
      <c r="H119" s="94"/>
      <c r="I119" s="95"/>
    </row>
    <row r="120" spans="8:9" s="79" customFormat="1" ht="12.75" customHeight="1" x14ac:dyDescent="0.2">
      <c r="H120" s="94"/>
      <c r="I120" s="95"/>
    </row>
    <row r="121" spans="8:9" s="79" customFormat="1" ht="12.75" customHeight="1" x14ac:dyDescent="0.2">
      <c r="H121" s="94"/>
      <c r="I121" s="95"/>
    </row>
    <row r="122" spans="8:9" s="79" customFormat="1" ht="12.75" customHeight="1" x14ac:dyDescent="0.2">
      <c r="H122" s="94"/>
      <c r="I122" s="95"/>
    </row>
    <row r="123" spans="8:9" s="79" customFormat="1" ht="12.75" customHeight="1" x14ac:dyDescent="0.2">
      <c r="H123" s="94"/>
      <c r="I123" s="95"/>
    </row>
    <row r="124" spans="8:9" s="79" customFormat="1" ht="12.75" customHeight="1" x14ac:dyDescent="0.2">
      <c r="H124" s="94"/>
      <c r="I124" s="95"/>
    </row>
    <row r="125" spans="8:9" s="79" customFormat="1" ht="12.75" customHeight="1" x14ac:dyDescent="0.2">
      <c r="H125" s="94"/>
      <c r="I125" s="95"/>
    </row>
    <row r="126" spans="8:9" s="79" customFormat="1" ht="12.75" customHeight="1" x14ac:dyDescent="0.2">
      <c r="H126" s="94"/>
      <c r="I126" s="95"/>
    </row>
    <row r="127" spans="8:9" s="79" customFormat="1" ht="12.75" customHeight="1" x14ac:dyDescent="0.2">
      <c r="H127" s="94"/>
      <c r="I127" s="95"/>
    </row>
    <row r="128" spans="8:9" s="79" customFormat="1" ht="12.75" customHeight="1" x14ac:dyDescent="0.2">
      <c r="H128" s="94"/>
      <c r="I128" s="95"/>
    </row>
    <row r="129" spans="8:9" s="79" customFormat="1" ht="12.75" customHeight="1" x14ac:dyDescent="0.2">
      <c r="H129" s="94"/>
      <c r="I129" s="95"/>
    </row>
    <row r="130" spans="8:9" s="79" customFormat="1" ht="12.75" customHeight="1" x14ac:dyDescent="0.2">
      <c r="H130" s="94"/>
      <c r="I130" s="95"/>
    </row>
    <row r="131" spans="8:9" s="79" customFormat="1" ht="12.75" customHeight="1" x14ac:dyDescent="0.2">
      <c r="H131" s="94"/>
      <c r="I131" s="95"/>
    </row>
    <row r="132" spans="8:9" s="79" customFormat="1" ht="12.75" customHeight="1" x14ac:dyDescent="0.2">
      <c r="H132" s="94"/>
      <c r="I132" s="95"/>
    </row>
    <row r="133" spans="8:9" s="79" customFormat="1" ht="12.75" customHeight="1" x14ac:dyDescent="0.2">
      <c r="H133" s="94"/>
      <c r="I133" s="95"/>
    </row>
    <row r="134" spans="8:9" s="79" customFormat="1" ht="12.75" customHeight="1" x14ac:dyDescent="0.2">
      <c r="H134" s="94"/>
      <c r="I134" s="95"/>
    </row>
    <row r="135" spans="8:9" s="79" customFormat="1" ht="12.75" customHeight="1" x14ac:dyDescent="0.2">
      <c r="H135" s="94"/>
      <c r="I135" s="95"/>
    </row>
    <row r="136" spans="8:9" s="79" customFormat="1" ht="12.75" customHeight="1" x14ac:dyDescent="0.2">
      <c r="H136" s="94"/>
      <c r="I136" s="95"/>
    </row>
    <row r="137" spans="8:9" s="79" customFormat="1" ht="12.75" customHeight="1" x14ac:dyDescent="0.2">
      <c r="H137" s="94"/>
      <c r="I137" s="95"/>
    </row>
    <row r="138" spans="8:9" s="79" customFormat="1" ht="12.75" customHeight="1" x14ac:dyDescent="0.2">
      <c r="H138" s="94"/>
      <c r="I138" s="95"/>
    </row>
    <row r="139" spans="8:9" s="79" customFormat="1" ht="12.75" customHeight="1" x14ac:dyDescent="0.2">
      <c r="H139" s="94"/>
      <c r="I139" s="95"/>
    </row>
    <row r="140" spans="8:9" s="79" customFormat="1" ht="12.75" customHeight="1" x14ac:dyDescent="0.2">
      <c r="H140" s="94"/>
      <c r="I140" s="95"/>
    </row>
    <row r="141" spans="8:9" s="79" customFormat="1" ht="12.75" customHeight="1" x14ac:dyDescent="0.2">
      <c r="H141" s="94"/>
      <c r="I141" s="95"/>
    </row>
    <row r="142" spans="8:9" s="79" customFormat="1" ht="12.75" customHeight="1" x14ac:dyDescent="0.2">
      <c r="H142" s="94"/>
      <c r="I142" s="95"/>
    </row>
    <row r="143" spans="8:9" s="79" customFormat="1" ht="12.75" customHeight="1" x14ac:dyDescent="0.2">
      <c r="H143" s="94"/>
      <c r="I143" s="95"/>
    </row>
    <row r="144" spans="8:9" s="79" customFormat="1" ht="12.75" customHeight="1" x14ac:dyDescent="0.2">
      <c r="H144" s="94"/>
      <c r="I144" s="95"/>
    </row>
    <row r="145" spans="8:9" s="79" customFormat="1" ht="12.75" customHeight="1" x14ac:dyDescent="0.2">
      <c r="H145" s="94"/>
      <c r="I145" s="95"/>
    </row>
    <row r="146" spans="8:9" s="79" customFormat="1" ht="12.75" customHeight="1" x14ac:dyDescent="0.2">
      <c r="H146" s="94"/>
      <c r="I146" s="95"/>
    </row>
    <row r="147" spans="8:9" s="79" customFormat="1" ht="12.75" customHeight="1" x14ac:dyDescent="0.2">
      <c r="H147" s="94"/>
      <c r="I147" s="95"/>
    </row>
    <row r="148" spans="8:9" s="79" customFormat="1" ht="12.75" customHeight="1" x14ac:dyDescent="0.2">
      <c r="H148" s="94"/>
      <c r="I148" s="95"/>
    </row>
    <row r="149" spans="8:9" s="79" customFormat="1" ht="12.75" customHeight="1" x14ac:dyDescent="0.2">
      <c r="H149" s="94"/>
      <c r="I149" s="95"/>
    </row>
    <row r="150" spans="8:9" s="79" customFormat="1" ht="12.75" customHeight="1" x14ac:dyDescent="0.2">
      <c r="H150" s="94"/>
      <c r="I150" s="95"/>
    </row>
    <row r="151" spans="8:9" s="79" customFormat="1" ht="12.75" customHeight="1" x14ac:dyDescent="0.2">
      <c r="H151" s="94"/>
      <c r="I151" s="95"/>
    </row>
    <row r="152" spans="8:9" s="79" customFormat="1" ht="12.75" customHeight="1" x14ac:dyDescent="0.2">
      <c r="H152" s="94"/>
      <c r="I152" s="95"/>
    </row>
    <row r="153" spans="8:9" s="79" customFormat="1" ht="12.75" customHeight="1" x14ac:dyDescent="0.2">
      <c r="H153" s="94"/>
      <c r="I153" s="95"/>
    </row>
    <row r="154" spans="8:9" s="79" customFormat="1" ht="12.75" customHeight="1" x14ac:dyDescent="0.2">
      <c r="H154" s="94"/>
      <c r="I154" s="95"/>
    </row>
    <row r="155" spans="8:9" s="79" customFormat="1" ht="12.75" customHeight="1" x14ac:dyDescent="0.2">
      <c r="H155" s="94"/>
      <c r="I155" s="95"/>
    </row>
    <row r="156" spans="8:9" s="79" customFormat="1" ht="12.75" customHeight="1" x14ac:dyDescent="0.2">
      <c r="H156" s="94"/>
      <c r="I156" s="95"/>
    </row>
    <row r="157" spans="8:9" s="79" customFormat="1" ht="12.75" customHeight="1" x14ac:dyDescent="0.2">
      <c r="H157" s="94"/>
      <c r="I157" s="95"/>
    </row>
    <row r="158" spans="8:9" s="79" customFormat="1" ht="12.75" customHeight="1" x14ac:dyDescent="0.2">
      <c r="H158" s="94"/>
      <c r="I158" s="95"/>
    </row>
    <row r="159" spans="8:9" s="79" customFormat="1" ht="12.75" customHeight="1" x14ac:dyDescent="0.2">
      <c r="H159" s="94"/>
      <c r="I159" s="95"/>
    </row>
    <row r="160" spans="8:9" s="79" customFormat="1" ht="12.75" customHeight="1" x14ac:dyDescent="0.2">
      <c r="H160" s="94"/>
      <c r="I160" s="95"/>
    </row>
    <row r="161" spans="8:9" s="79" customFormat="1" ht="12.75" customHeight="1" x14ac:dyDescent="0.2">
      <c r="H161" s="94"/>
      <c r="I161" s="95"/>
    </row>
    <row r="162" spans="8:9" s="79" customFormat="1" ht="12.75" customHeight="1" x14ac:dyDescent="0.2">
      <c r="H162" s="94"/>
      <c r="I162" s="95"/>
    </row>
    <row r="163" spans="8:9" s="79" customFormat="1" ht="12.75" customHeight="1" x14ac:dyDescent="0.2">
      <c r="H163" s="94"/>
      <c r="I163" s="95"/>
    </row>
    <row r="164" spans="8:9" s="79" customFormat="1" ht="12.75" customHeight="1" x14ac:dyDescent="0.2">
      <c r="H164" s="94"/>
      <c r="I164" s="95"/>
    </row>
    <row r="165" spans="8:9" s="79" customFormat="1" ht="12.75" customHeight="1" x14ac:dyDescent="0.2">
      <c r="H165" s="94"/>
      <c r="I165" s="95"/>
    </row>
    <row r="166" spans="8:9" s="79" customFormat="1" ht="12.75" customHeight="1" x14ac:dyDescent="0.2">
      <c r="H166" s="94"/>
      <c r="I166" s="95"/>
    </row>
    <row r="167" spans="8:9" s="79" customFormat="1" ht="12.75" customHeight="1" x14ac:dyDescent="0.2">
      <c r="H167" s="94"/>
      <c r="I167" s="95"/>
    </row>
    <row r="168" spans="8:9" s="79" customFormat="1" ht="12.75" customHeight="1" x14ac:dyDescent="0.2">
      <c r="H168" s="94"/>
      <c r="I168" s="95"/>
    </row>
    <row r="169" spans="8:9" s="79" customFormat="1" ht="12.75" customHeight="1" x14ac:dyDescent="0.2">
      <c r="H169" s="94"/>
      <c r="I169" s="95"/>
    </row>
    <row r="170" spans="8:9" s="79" customFormat="1" ht="12.75" customHeight="1" x14ac:dyDescent="0.2">
      <c r="H170" s="94"/>
      <c r="I170" s="95"/>
    </row>
    <row r="171" spans="8:9" s="79" customFormat="1" ht="12.75" customHeight="1" x14ac:dyDescent="0.2">
      <c r="H171" s="94"/>
      <c r="I171" s="95"/>
    </row>
    <row r="172" spans="8:9" s="79" customFormat="1" ht="12.75" customHeight="1" x14ac:dyDescent="0.2">
      <c r="H172" s="94"/>
      <c r="I172" s="95"/>
    </row>
    <row r="173" spans="8:9" s="79" customFormat="1" ht="12.75" customHeight="1" x14ac:dyDescent="0.2">
      <c r="H173" s="94"/>
      <c r="I173" s="95"/>
    </row>
    <row r="174" spans="8:9" s="79" customFormat="1" ht="12.75" customHeight="1" x14ac:dyDescent="0.2">
      <c r="H174" s="94"/>
      <c r="I174" s="95"/>
    </row>
    <row r="175" spans="8:9" s="79" customFormat="1" ht="12.75" customHeight="1" x14ac:dyDescent="0.2">
      <c r="H175" s="94"/>
      <c r="I175" s="95"/>
    </row>
    <row r="176" spans="8:9" s="79" customFormat="1" ht="12.75" customHeight="1" x14ac:dyDescent="0.2">
      <c r="H176" s="94"/>
      <c r="I176" s="95"/>
    </row>
    <row r="177" spans="8:9" s="79" customFormat="1" ht="12.75" customHeight="1" x14ac:dyDescent="0.2">
      <c r="H177" s="94"/>
      <c r="I177" s="95"/>
    </row>
    <row r="178" spans="8:9" s="79" customFormat="1" ht="12.75" customHeight="1" x14ac:dyDescent="0.2">
      <c r="H178" s="94"/>
      <c r="I178" s="95"/>
    </row>
    <row r="179" spans="8:9" s="79" customFormat="1" ht="12.75" customHeight="1" x14ac:dyDescent="0.2">
      <c r="H179" s="94"/>
      <c r="I179" s="95"/>
    </row>
    <row r="180" spans="8:9" s="79" customFormat="1" ht="12.75" customHeight="1" x14ac:dyDescent="0.2">
      <c r="H180" s="94"/>
      <c r="I180" s="95"/>
    </row>
    <row r="181" spans="8:9" s="79" customFormat="1" ht="12.75" customHeight="1" x14ac:dyDescent="0.2">
      <c r="H181" s="94"/>
      <c r="I181" s="95"/>
    </row>
    <row r="182" spans="8:9" s="79" customFormat="1" ht="12.75" customHeight="1" x14ac:dyDescent="0.2">
      <c r="H182" s="94"/>
      <c r="I182" s="95"/>
    </row>
    <row r="183" spans="8:9" s="79" customFormat="1" ht="12.75" customHeight="1" x14ac:dyDescent="0.2">
      <c r="H183" s="94"/>
      <c r="I183" s="95"/>
    </row>
    <row r="184" spans="8:9" s="79" customFormat="1" ht="12.75" customHeight="1" x14ac:dyDescent="0.2">
      <c r="H184" s="94"/>
      <c r="I184" s="95"/>
    </row>
    <row r="185" spans="8:9" s="79" customFormat="1" ht="12.75" customHeight="1" x14ac:dyDescent="0.2">
      <c r="H185" s="94"/>
      <c r="I185" s="95"/>
    </row>
    <row r="186" spans="8:9" s="79" customFormat="1" ht="12.75" customHeight="1" x14ac:dyDescent="0.2">
      <c r="H186" s="94"/>
      <c r="I186" s="95"/>
    </row>
    <row r="187" spans="8:9" s="79" customFormat="1" ht="12.75" customHeight="1" x14ac:dyDescent="0.2">
      <c r="H187" s="94"/>
      <c r="I187" s="95"/>
    </row>
    <row r="188" spans="8:9" s="79" customFormat="1" ht="12.75" customHeight="1" x14ac:dyDescent="0.2">
      <c r="H188" s="94"/>
      <c r="I188" s="95"/>
    </row>
    <row r="189" spans="8:9" s="79" customFormat="1" ht="12.75" customHeight="1" x14ac:dyDescent="0.2">
      <c r="H189" s="94"/>
      <c r="I189" s="95"/>
    </row>
    <row r="190" spans="8:9" s="79" customFormat="1" ht="12.75" customHeight="1" x14ac:dyDescent="0.2">
      <c r="H190" s="94"/>
      <c r="I190" s="95"/>
    </row>
    <row r="191" spans="8:9" s="79" customFormat="1" ht="12.75" customHeight="1" x14ac:dyDescent="0.2">
      <c r="H191" s="94"/>
      <c r="I191" s="95"/>
    </row>
    <row r="192" spans="8:9" s="79" customFormat="1" ht="12.75" customHeight="1" x14ac:dyDescent="0.2">
      <c r="H192" s="94"/>
      <c r="I192" s="95"/>
    </row>
    <row r="193" spans="8:9" s="79" customFormat="1" ht="12.75" customHeight="1" x14ac:dyDescent="0.2">
      <c r="H193" s="94"/>
      <c r="I193" s="95"/>
    </row>
    <row r="194" spans="8:9" s="79" customFormat="1" ht="12.75" customHeight="1" x14ac:dyDescent="0.2">
      <c r="H194" s="94"/>
      <c r="I194" s="95"/>
    </row>
    <row r="195" spans="8:9" s="79" customFormat="1" ht="12.75" customHeight="1" x14ac:dyDescent="0.2">
      <c r="H195" s="94"/>
      <c r="I195" s="95"/>
    </row>
    <row r="196" spans="8:9" s="79" customFormat="1" ht="12.75" customHeight="1" x14ac:dyDescent="0.2">
      <c r="H196" s="94"/>
      <c r="I196" s="95"/>
    </row>
    <row r="197" spans="8:9" s="79" customFormat="1" ht="12.75" customHeight="1" x14ac:dyDescent="0.2">
      <c r="H197" s="94"/>
      <c r="I197" s="95"/>
    </row>
    <row r="198" spans="8:9" s="79" customFormat="1" ht="12.75" customHeight="1" x14ac:dyDescent="0.2">
      <c r="H198" s="94"/>
      <c r="I198" s="95"/>
    </row>
    <row r="199" spans="8:9" s="79" customFormat="1" ht="12.75" customHeight="1" x14ac:dyDescent="0.2">
      <c r="H199" s="94"/>
      <c r="I199" s="95"/>
    </row>
    <row r="200" spans="8:9" s="79" customFormat="1" ht="12.75" customHeight="1" x14ac:dyDescent="0.2">
      <c r="H200" s="94"/>
      <c r="I200" s="95"/>
    </row>
    <row r="201" spans="8:9" s="79" customFormat="1" ht="12.75" customHeight="1" x14ac:dyDescent="0.2">
      <c r="H201" s="94"/>
      <c r="I201" s="95"/>
    </row>
    <row r="202" spans="8:9" s="79" customFormat="1" ht="12.75" customHeight="1" x14ac:dyDescent="0.2">
      <c r="H202" s="94"/>
      <c r="I202" s="95"/>
    </row>
    <row r="203" spans="8:9" s="79" customFormat="1" ht="12.75" customHeight="1" x14ac:dyDescent="0.2">
      <c r="H203" s="94"/>
      <c r="I203" s="95"/>
    </row>
    <row r="204" spans="8:9" s="79" customFormat="1" ht="12.75" customHeight="1" x14ac:dyDescent="0.2">
      <c r="H204" s="94"/>
      <c r="I204" s="95"/>
    </row>
    <row r="205" spans="8:9" s="79" customFormat="1" ht="12.75" customHeight="1" x14ac:dyDescent="0.2">
      <c r="H205" s="94"/>
      <c r="I205" s="95"/>
    </row>
    <row r="206" spans="8:9" s="79" customFormat="1" ht="12.75" customHeight="1" x14ac:dyDescent="0.2">
      <c r="H206" s="94"/>
      <c r="I206" s="95"/>
    </row>
    <row r="207" spans="8:9" s="79" customFormat="1" ht="12.75" customHeight="1" x14ac:dyDescent="0.2">
      <c r="H207" s="94"/>
      <c r="I207" s="95"/>
    </row>
    <row r="208" spans="8:9" s="79" customFormat="1" ht="12.75" customHeight="1" x14ac:dyDescent="0.2">
      <c r="H208" s="94"/>
      <c r="I208" s="95"/>
    </row>
    <row r="209" spans="8:9" s="79" customFormat="1" ht="12.75" customHeight="1" x14ac:dyDescent="0.2">
      <c r="H209" s="94"/>
      <c r="I209" s="95"/>
    </row>
    <row r="210" spans="8:9" s="79" customFormat="1" ht="12.75" customHeight="1" x14ac:dyDescent="0.2">
      <c r="H210" s="94"/>
      <c r="I210" s="95"/>
    </row>
    <row r="211" spans="8:9" s="79" customFormat="1" ht="12.75" customHeight="1" x14ac:dyDescent="0.2">
      <c r="H211" s="94"/>
      <c r="I211" s="95"/>
    </row>
    <row r="212" spans="8:9" s="79" customFormat="1" ht="12.75" customHeight="1" x14ac:dyDescent="0.2">
      <c r="H212" s="94"/>
      <c r="I212" s="95"/>
    </row>
    <row r="213" spans="8:9" s="79" customFormat="1" ht="12.75" customHeight="1" x14ac:dyDescent="0.2">
      <c r="H213" s="94"/>
      <c r="I213" s="95"/>
    </row>
    <row r="214" spans="8:9" s="79" customFormat="1" ht="12.75" customHeight="1" x14ac:dyDescent="0.2">
      <c r="H214" s="94"/>
      <c r="I214" s="95"/>
    </row>
    <row r="215" spans="8:9" s="79" customFormat="1" ht="12.75" customHeight="1" x14ac:dyDescent="0.2">
      <c r="H215" s="94"/>
      <c r="I215" s="95"/>
    </row>
    <row r="216" spans="8:9" s="79" customFormat="1" ht="12.75" customHeight="1" x14ac:dyDescent="0.2">
      <c r="H216" s="94"/>
      <c r="I216" s="95"/>
    </row>
    <row r="217" spans="8:9" s="79" customFormat="1" ht="12.75" customHeight="1" x14ac:dyDescent="0.2">
      <c r="H217" s="94"/>
      <c r="I217" s="95"/>
    </row>
    <row r="218" spans="8:9" s="79" customFormat="1" ht="12.75" customHeight="1" x14ac:dyDescent="0.2">
      <c r="H218" s="94"/>
      <c r="I218" s="95"/>
    </row>
    <row r="219" spans="8:9" s="79" customFormat="1" ht="12.75" customHeight="1" x14ac:dyDescent="0.2">
      <c r="H219" s="94"/>
      <c r="I219" s="95"/>
    </row>
    <row r="220" spans="8:9" s="79" customFormat="1" ht="12.75" customHeight="1" x14ac:dyDescent="0.2">
      <c r="H220" s="94"/>
      <c r="I220" s="95"/>
    </row>
    <row r="221" spans="8:9" s="79" customFormat="1" ht="12.75" customHeight="1" x14ac:dyDescent="0.2">
      <c r="H221" s="94"/>
      <c r="I221" s="95"/>
    </row>
    <row r="222" spans="8:9" s="79" customFormat="1" ht="12.75" customHeight="1" x14ac:dyDescent="0.2">
      <c r="H222" s="94"/>
      <c r="I222" s="95"/>
    </row>
    <row r="223" spans="8:9" s="79" customFormat="1" ht="12.75" customHeight="1" x14ac:dyDescent="0.2">
      <c r="H223" s="94"/>
      <c r="I223" s="95"/>
    </row>
    <row r="224" spans="8:9" s="79" customFormat="1" ht="12.75" customHeight="1" x14ac:dyDescent="0.2">
      <c r="H224" s="94"/>
      <c r="I224" s="95"/>
    </row>
    <row r="225" spans="8:9" s="79" customFormat="1" ht="12.75" customHeight="1" x14ac:dyDescent="0.2">
      <c r="H225" s="94"/>
      <c r="I225" s="95"/>
    </row>
    <row r="226" spans="8:9" s="79" customFormat="1" ht="12.75" customHeight="1" x14ac:dyDescent="0.2">
      <c r="H226" s="94"/>
      <c r="I226" s="95"/>
    </row>
    <row r="227" spans="8:9" s="79" customFormat="1" ht="12.75" customHeight="1" x14ac:dyDescent="0.2">
      <c r="H227" s="94"/>
      <c r="I227" s="95"/>
    </row>
    <row r="228" spans="8:9" s="79" customFormat="1" ht="12.75" customHeight="1" x14ac:dyDescent="0.2">
      <c r="H228" s="94"/>
      <c r="I228" s="95"/>
    </row>
    <row r="229" spans="8:9" s="79" customFormat="1" ht="12.75" customHeight="1" x14ac:dyDescent="0.2">
      <c r="H229" s="94"/>
      <c r="I229" s="95"/>
    </row>
    <row r="230" spans="8:9" s="79" customFormat="1" ht="12.75" customHeight="1" x14ac:dyDescent="0.2">
      <c r="H230" s="94"/>
      <c r="I230" s="95"/>
    </row>
    <row r="231" spans="8:9" s="79" customFormat="1" ht="12.75" customHeight="1" x14ac:dyDescent="0.2">
      <c r="H231" s="94"/>
      <c r="I231" s="95"/>
    </row>
    <row r="232" spans="8:9" s="79" customFormat="1" ht="12.75" customHeight="1" x14ac:dyDescent="0.2">
      <c r="H232" s="94"/>
      <c r="I232" s="95"/>
    </row>
    <row r="233" spans="8:9" s="79" customFormat="1" ht="12.75" customHeight="1" x14ac:dyDescent="0.2">
      <c r="H233" s="94"/>
      <c r="I233" s="95"/>
    </row>
    <row r="234" spans="8:9" s="79" customFormat="1" ht="12.75" customHeight="1" x14ac:dyDescent="0.2">
      <c r="H234" s="94"/>
      <c r="I234" s="95"/>
    </row>
    <row r="235" spans="8:9" s="79" customFormat="1" ht="12.75" customHeight="1" x14ac:dyDescent="0.2">
      <c r="H235" s="94"/>
      <c r="I235" s="95"/>
    </row>
    <row r="236" spans="8:9" s="79" customFormat="1" ht="12.75" customHeight="1" x14ac:dyDescent="0.2">
      <c r="H236" s="94"/>
      <c r="I236" s="95"/>
    </row>
    <row r="237" spans="8:9" s="79" customFormat="1" ht="12.75" customHeight="1" x14ac:dyDescent="0.2">
      <c r="H237" s="94"/>
      <c r="I237" s="95"/>
    </row>
    <row r="238" spans="8:9" s="79" customFormat="1" ht="12.75" customHeight="1" x14ac:dyDescent="0.2">
      <c r="H238" s="94"/>
      <c r="I238" s="95"/>
    </row>
    <row r="239" spans="8:9" s="79" customFormat="1" ht="12.75" customHeight="1" x14ac:dyDescent="0.2">
      <c r="H239" s="94"/>
      <c r="I239" s="95"/>
    </row>
    <row r="240" spans="8:9" s="79" customFormat="1" ht="12.75" customHeight="1" x14ac:dyDescent="0.2">
      <c r="H240" s="94"/>
      <c r="I240" s="95"/>
    </row>
    <row r="241" spans="8:9" s="79" customFormat="1" ht="12.75" customHeight="1" x14ac:dyDescent="0.2">
      <c r="H241" s="94"/>
      <c r="I241" s="95"/>
    </row>
    <row r="242" spans="8:9" s="79" customFormat="1" ht="12.75" customHeight="1" x14ac:dyDescent="0.2">
      <c r="H242" s="94"/>
      <c r="I242" s="95"/>
    </row>
    <row r="243" spans="8:9" s="79" customFormat="1" ht="12.75" customHeight="1" x14ac:dyDescent="0.2">
      <c r="H243" s="94"/>
      <c r="I243" s="95"/>
    </row>
    <row r="244" spans="8:9" s="79" customFormat="1" ht="12.75" customHeight="1" x14ac:dyDescent="0.2">
      <c r="H244" s="94"/>
      <c r="I244" s="95"/>
    </row>
    <row r="245" spans="8:9" s="79" customFormat="1" ht="12.75" customHeight="1" x14ac:dyDescent="0.2">
      <c r="H245" s="94"/>
      <c r="I245" s="95"/>
    </row>
    <row r="246" spans="8:9" s="79" customFormat="1" ht="12.75" customHeight="1" x14ac:dyDescent="0.2">
      <c r="H246" s="94"/>
      <c r="I246" s="95"/>
    </row>
    <row r="247" spans="8:9" s="79" customFormat="1" ht="12.75" customHeight="1" x14ac:dyDescent="0.2">
      <c r="H247" s="94"/>
      <c r="I247" s="95"/>
    </row>
    <row r="248" spans="8:9" s="79" customFormat="1" ht="12.75" customHeight="1" x14ac:dyDescent="0.2">
      <c r="H248" s="94"/>
      <c r="I248" s="95"/>
    </row>
    <row r="249" spans="8:9" s="79" customFormat="1" ht="12.75" customHeight="1" x14ac:dyDescent="0.2">
      <c r="H249" s="94"/>
      <c r="I249" s="95"/>
    </row>
    <row r="250" spans="8:9" s="79" customFormat="1" ht="12.75" customHeight="1" x14ac:dyDescent="0.2">
      <c r="H250" s="94"/>
      <c r="I250" s="95"/>
    </row>
    <row r="251" spans="8:9" s="79" customFormat="1" ht="12.75" customHeight="1" x14ac:dyDescent="0.2">
      <c r="H251" s="94"/>
      <c r="I251" s="95"/>
    </row>
    <row r="252" spans="8:9" s="79" customFormat="1" ht="12.75" customHeight="1" x14ac:dyDescent="0.2">
      <c r="H252" s="94"/>
      <c r="I252" s="95"/>
    </row>
    <row r="253" spans="8:9" s="79" customFormat="1" ht="12.75" customHeight="1" x14ac:dyDescent="0.2">
      <c r="H253" s="94"/>
      <c r="I253" s="95"/>
    </row>
    <row r="254" spans="8:9" s="79" customFormat="1" ht="12.75" customHeight="1" x14ac:dyDescent="0.2">
      <c r="H254" s="94"/>
      <c r="I254" s="95"/>
    </row>
    <row r="255" spans="8:9" s="79" customFormat="1" ht="12.75" customHeight="1" x14ac:dyDescent="0.2">
      <c r="H255" s="94"/>
      <c r="I255" s="95"/>
    </row>
    <row r="256" spans="8:9" s="79" customFormat="1" ht="12.75" customHeight="1" x14ac:dyDescent="0.2">
      <c r="H256" s="94"/>
      <c r="I256" s="95"/>
    </row>
    <row r="257" spans="8:9" s="79" customFormat="1" ht="12.75" customHeight="1" x14ac:dyDescent="0.2">
      <c r="H257" s="94"/>
      <c r="I257" s="95"/>
    </row>
    <row r="258" spans="8:9" s="79" customFormat="1" ht="12.75" customHeight="1" x14ac:dyDescent="0.2">
      <c r="H258" s="94"/>
      <c r="I258" s="95"/>
    </row>
    <row r="259" spans="8:9" s="79" customFormat="1" ht="12.75" customHeight="1" x14ac:dyDescent="0.2">
      <c r="H259" s="94"/>
      <c r="I259" s="95"/>
    </row>
    <row r="260" spans="8:9" s="79" customFormat="1" ht="12.75" customHeight="1" x14ac:dyDescent="0.2">
      <c r="H260" s="94"/>
      <c r="I260" s="95"/>
    </row>
    <row r="261" spans="8:9" s="79" customFormat="1" ht="12.75" customHeight="1" x14ac:dyDescent="0.2">
      <c r="H261" s="94"/>
      <c r="I261" s="95"/>
    </row>
    <row r="262" spans="8:9" s="79" customFormat="1" ht="12.75" customHeight="1" x14ac:dyDescent="0.2">
      <c r="H262" s="94"/>
      <c r="I262" s="95"/>
    </row>
    <row r="263" spans="8:9" s="79" customFormat="1" ht="12.75" customHeight="1" x14ac:dyDescent="0.2">
      <c r="H263" s="94"/>
      <c r="I263" s="95"/>
    </row>
    <row r="264" spans="8:9" s="79" customFormat="1" ht="12.75" customHeight="1" x14ac:dyDescent="0.2">
      <c r="H264" s="94"/>
      <c r="I264" s="95"/>
    </row>
    <row r="265" spans="8:9" s="79" customFormat="1" ht="12.75" customHeight="1" x14ac:dyDescent="0.2">
      <c r="H265" s="94"/>
      <c r="I265" s="95"/>
    </row>
    <row r="266" spans="8:9" s="79" customFormat="1" ht="12.75" customHeight="1" x14ac:dyDescent="0.2">
      <c r="H266" s="94"/>
      <c r="I266" s="95"/>
    </row>
    <row r="267" spans="8:9" s="79" customFormat="1" ht="12.75" customHeight="1" x14ac:dyDescent="0.2">
      <c r="H267" s="94"/>
      <c r="I267" s="95"/>
    </row>
    <row r="268" spans="8:9" s="79" customFormat="1" ht="12.75" customHeight="1" x14ac:dyDescent="0.2">
      <c r="H268" s="94"/>
      <c r="I268" s="95"/>
    </row>
    <row r="269" spans="8:9" s="79" customFormat="1" ht="12.75" customHeight="1" x14ac:dyDescent="0.2">
      <c r="H269" s="94"/>
      <c r="I269" s="95"/>
    </row>
    <row r="270" spans="8:9" s="79" customFormat="1" ht="12.75" customHeight="1" x14ac:dyDescent="0.2">
      <c r="H270" s="94"/>
      <c r="I270" s="95"/>
    </row>
    <row r="271" spans="8:9" s="79" customFormat="1" ht="12.75" customHeight="1" x14ac:dyDescent="0.2">
      <c r="H271" s="94"/>
      <c r="I271" s="95"/>
    </row>
    <row r="272" spans="8:9" s="79" customFormat="1" ht="12.75" customHeight="1" x14ac:dyDescent="0.2">
      <c r="H272" s="94"/>
      <c r="I272" s="95"/>
    </row>
    <row r="273" spans="8:9" s="79" customFormat="1" ht="12.75" customHeight="1" x14ac:dyDescent="0.2">
      <c r="H273" s="94"/>
      <c r="I273" s="95"/>
    </row>
    <row r="274" spans="8:9" s="79" customFormat="1" ht="12.75" customHeight="1" x14ac:dyDescent="0.2">
      <c r="H274" s="94"/>
      <c r="I274" s="95"/>
    </row>
    <row r="275" spans="8:9" s="79" customFormat="1" ht="12.75" customHeight="1" x14ac:dyDescent="0.2">
      <c r="H275" s="94"/>
      <c r="I275" s="95"/>
    </row>
    <row r="276" spans="8:9" s="79" customFormat="1" ht="12.75" customHeight="1" x14ac:dyDescent="0.2">
      <c r="H276" s="94"/>
      <c r="I276" s="95"/>
    </row>
    <row r="277" spans="8:9" s="79" customFormat="1" ht="12.75" customHeight="1" x14ac:dyDescent="0.2">
      <c r="H277" s="94"/>
      <c r="I277" s="95"/>
    </row>
    <row r="278" spans="8:9" s="79" customFormat="1" ht="12.75" customHeight="1" x14ac:dyDescent="0.2">
      <c r="H278" s="94"/>
      <c r="I278" s="95"/>
    </row>
    <row r="279" spans="8:9" s="79" customFormat="1" ht="12.75" customHeight="1" x14ac:dyDescent="0.2">
      <c r="H279" s="94"/>
      <c r="I279" s="95"/>
    </row>
    <row r="280" spans="8:9" s="79" customFormat="1" ht="12.75" customHeight="1" x14ac:dyDescent="0.2">
      <c r="H280" s="94"/>
      <c r="I280" s="95"/>
    </row>
    <row r="281" spans="8:9" s="79" customFormat="1" ht="12.75" customHeight="1" x14ac:dyDescent="0.2">
      <c r="H281" s="94"/>
      <c r="I281" s="95"/>
    </row>
    <row r="282" spans="8:9" s="79" customFormat="1" ht="12.75" customHeight="1" x14ac:dyDescent="0.2">
      <c r="H282" s="94"/>
      <c r="I282" s="95"/>
    </row>
    <row r="283" spans="8:9" s="79" customFormat="1" ht="12.75" customHeight="1" x14ac:dyDescent="0.2">
      <c r="H283" s="94"/>
      <c r="I283" s="95"/>
    </row>
    <row r="284" spans="8:9" s="79" customFormat="1" ht="12.75" customHeight="1" x14ac:dyDescent="0.2">
      <c r="H284" s="94"/>
      <c r="I284" s="95"/>
    </row>
    <row r="285" spans="8:9" s="79" customFormat="1" ht="12.75" customHeight="1" x14ac:dyDescent="0.2">
      <c r="H285" s="94"/>
      <c r="I285" s="95"/>
    </row>
    <row r="286" spans="8:9" s="79" customFormat="1" ht="12.75" customHeight="1" x14ac:dyDescent="0.2">
      <c r="H286" s="94"/>
      <c r="I286" s="95"/>
    </row>
    <row r="287" spans="8:9" s="79" customFormat="1" ht="12.75" customHeight="1" x14ac:dyDescent="0.2">
      <c r="H287" s="94"/>
      <c r="I287" s="95"/>
    </row>
    <row r="288" spans="8:9" s="79" customFormat="1" ht="12.75" customHeight="1" x14ac:dyDescent="0.2">
      <c r="H288" s="94"/>
      <c r="I288" s="95"/>
    </row>
    <row r="289" spans="8:9" s="79" customFormat="1" ht="12.75" customHeight="1" x14ac:dyDescent="0.2">
      <c r="H289" s="94"/>
      <c r="I289" s="95"/>
    </row>
    <row r="290" spans="8:9" s="79" customFormat="1" ht="12.75" customHeight="1" x14ac:dyDescent="0.2">
      <c r="H290" s="94"/>
      <c r="I290" s="95"/>
    </row>
    <row r="291" spans="8:9" s="79" customFormat="1" ht="12.75" customHeight="1" x14ac:dyDescent="0.2">
      <c r="H291" s="94"/>
      <c r="I291" s="95"/>
    </row>
    <row r="292" spans="8:9" s="79" customFormat="1" ht="12.75" customHeight="1" x14ac:dyDescent="0.2">
      <c r="H292" s="94"/>
      <c r="I292" s="95"/>
    </row>
    <row r="293" spans="8:9" s="79" customFormat="1" ht="12.75" customHeight="1" x14ac:dyDescent="0.2">
      <c r="H293" s="94"/>
      <c r="I293" s="95"/>
    </row>
    <row r="294" spans="8:9" s="79" customFormat="1" ht="12.75" customHeight="1" x14ac:dyDescent="0.2">
      <c r="H294" s="94"/>
      <c r="I294" s="95"/>
    </row>
    <row r="295" spans="8:9" s="79" customFormat="1" ht="12.75" customHeight="1" x14ac:dyDescent="0.2">
      <c r="H295" s="94"/>
      <c r="I295" s="95"/>
    </row>
    <row r="296" spans="8:9" s="79" customFormat="1" ht="12.75" customHeight="1" x14ac:dyDescent="0.2">
      <c r="H296" s="94"/>
      <c r="I296" s="95"/>
    </row>
    <row r="297" spans="8:9" s="79" customFormat="1" ht="12.75" customHeight="1" x14ac:dyDescent="0.2">
      <c r="H297" s="94"/>
      <c r="I297" s="95"/>
    </row>
    <row r="298" spans="8:9" s="79" customFormat="1" ht="12.75" customHeight="1" x14ac:dyDescent="0.2">
      <c r="H298" s="94"/>
      <c r="I298" s="95"/>
    </row>
    <row r="299" spans="8:9" s="79" customFormat="1" ht="12.75" customHeight="1" x14ac:dyDescent="0.2">
      <c r="H299" s="94"/>
      <c r="I299" s="95"/>
    </row>
    <row r="300" spans="8:9" s="79" customFormat="1" ht="12.75" customHeight="1" x14ac:dyDescent="0.2">
      <c r="H300" s="94"/>
      <c r="I300" s="95"/>
    </row>
    <row r="301" spans="8:9" s="79" customFormat="1" ht="12.75" customHeight="1" x14ac:dyDescent="0.2">
      <c r="H301" s="94"/>
      <c r="I301" s="95"/>
    </row>
    <row r="302" spans="8:9" s="79" customFormat="1" ht="12.75" customHeight="1" x14ac:dyDescent="0.2">
      <c r="H302" s="94"/>
      <c r="I302" s="95"/>
    </row>
    <row r="303" spans="8:9" s="79" customFormat="1" ht="12.75" customHeight="1" x14ac:dyDescent="0.2">
      <c r="H303" s="94"/>
      <c r="I303" s="95"/>
    </row>
    <row r="304" spans="8:9" s="79" customFormat="1" ht="12.75" customHeight="1" x14ac:dyDescent="0.2">
      <c r="H304" s="94"/>
      <c r="I304" s="95"/>
    </row>
    <row r="305" spans="8:9" s="79" customFormat="1" ht="12.75" customHeight="1" x14ac:dyDescent="0.2">
      <c r="H305" s="94"/>
      <c r="I305" s="95"/>
    </row>
    <row r="306" spans="8:9" s="79" customFormat="1" ht="12.75" customHeight="1" x14ac:dyDescent="0.2">
      <c r="H306" s="94"/>
      <c r="I306" s="95"/>
    </row>
    <row r="307" spans="8:9" s="79" customFormat="1" ht="12.75" customHeight="1" x14ac:dyDescent="0.2">
      <c r="H307" s="94"/>
      <c r="I307" s="95"/>
    </row>
    <row r="308" spans="8:9" s="79" customFormat="1" ht="12.75" customHeight="1" x14ac:dyDescent="0.2">
      <c r="H308" s="94"/>
      <c r="I308" s="95"/>
    </row>
    <row r="309" spans="8:9" s="79" customFormat="1" ht="12.75" customHeight="1" x14ac:dyDescent="0.2">
      <c r="H309" s="94"/>
      <c r="I309" s="95"/>
    </row>
    <row r="310" spans="8:9" s="79" customFormat="1" ht="12.75" customHeight="1" x14ac:dyDescent="0.2">
      <c r="H310" s="94"/>
      <c r="I310" s="95"/>
    </row>
    <row r="311" spans="8:9" s="79" customFormat="1" ht="12.75" customHeight="1" x14ac:dyDescent="0.2">
      <c r="H311" s="94"/>
      <c r="I311" s="95"/>
    </row>
    <row r="312" spans="8:9" s="79" customFormat="1" ht="12.75" customHeight="1" x14ac:dyDescent="0.2">
      <c r="H312" s="94"/>
      <c r="I312" s="95"/>
    </row>
    <row r="313" spans="8:9" s="79" customFormat="1" ht="12.75" customHeight="1" x14ac:dyDescent="0.2">
      <c r="H313" s="94"/>
      <c r="I313" s="95"/>
    </row>
    <row r="314" spans="8:9" s="79" customFormat="1" ht="12.75" customHeight="1" x14ac:dyDescent="0.2">
      <c r="H314" s="94"/>
      <c r="I314" s="95"/>
    </row>
    <row r="315" spans="8:9" s="79" customFormat="1" ht="12.75" customHeight="1" x14ac:dyDescent="0.2">
      <c r="H315" s="94"/>
      <c r="I315" s="95"/>
    </row>
    <row r="316" spans="8:9" s="79" customFormat="1" ht="12.75" customHeight="1" x14ac:dyDescent="0.2">
      <c r="H316" s="94"/>
      <c r="I316" s="95"/>
    </row>
    <row r="317" spans="8:9" s="79" customFormat="1" ht="12.75" customHeight="1" x14ac:dyDescent="0.2">
      <c r="H317" s="94"/>
      <c r="I317" s="95"/>
    </row>
    <row r="318" spans="8:9" s="79" customFormat="1" ht="12.75" customHeight="1" x14ac:dyDescent="0.2">
      <c r="H318" s="94"/>
      <c r="I318" s="95"/>
    </row>
    <row r="319" spans="8:9" s="79" customFormat="1" ht="12.75" customHeight="1" x14ac:dyDescent="0.2">
      <c r="H319" s="94"/>
      <c r="I319" s="95"/>
    </row>
    <row r="320" spans="8:9" s="79" customFormat="1" ht="12.75" customHeight="1" x14ac:dyDescent="0.2">
      <c r="H320" s="94"/>
      <c r="I320" s="95"/>
    </row>
    <row r="321" spans="8:9" s="79" customFormat="1" ht="12.75" customHeight="1" x14ac:dyDescent="0.2">
      <c r="H321" s="94"/>
      <c r="I321" s="95"/>
    </row>
    <row r="322" spans="8:9" s="79" customFormat="1" ht="12.75" customHeight="1" x14ac:dyDescent="0.2">
      <c r="H322" s="94"/>
      <c r="I322" s="95"/>
    </row>
    <row r="323" spans="8:9" s="79" customFormat="1" ht="12.75" customHeight="1" x14ac:dyDescent="0.2">
      <c r="H323" s="94"/>
      <c r="I323" s="95"/>
    </row>
    <row r="324" spans="8:9" s="79" customFormat="1" ht="12.75" customHeight="1" x14ac:dyDescent="0.2">
      <c r="H324" s="94"/>
      <c r="I324" s="95"/>
    </row>
    <row r="325" spans="8:9" s="79" customFormat="1" ht="12.75" customHeight="1" x14ac:dyDescent="0.2">
      <c r="H325" s="94"/>
      <c r="I325" s="95"/>
    </row>
    <row r="326" spans="8:9" s="79" customFormat="1" ht="12.75" customHeight="1" x14ac:dyDescent="0.2">
      <c r="H326" s="94"/>
      <c r="I326" s="95"/>
    </row>
    <row r="327" spans="8:9" s="79" customFormat="1" ht="12.75" customHeight="1" x14ac:dyDescent="0.2">
      <c r="H327" s="94"/>
      <c r="I327" s="95"/>
    </row>
    <row r="328" spans="8:9" s="79" customFormat="1" ht="12.75" customHeight="1" x14ac:dyDescent="0.2">
      <c r="H328" s="94"/>
      <c r="I328" s="95"/>
    </row>
    <row r="329" spans="8:9" s="79" customFormat="1" ht="12.75" customHeight="1" x14ac:dyDescent="0.2">
      <c r="H329" s="94"/>
      <c r="I329" s="95"/>
    </row>
    <row r="330" spans="8:9" s="79" customFormat="1" ht="12.75" customHeight="1" x14ac:dyDescent="0.2">
      <c r="H330" s="94"/>
      <c r="I330" s="95"/>
    </row>
    <row r="331" spans="8:9" s="79" customFormat="1" ht="12.75" customHeight="1" x14ac:dyDescent="0.2">
      <c r="H331" s="94"/>
      <c r="I331" s="95"/>
    </row>
    <row r="332" spans="8:9" s="79" customFormat="1" ht="12.75" customHeight="1" x14ac:dyDescent="0.2">
      <c r="H332" s="94"/>
      <c r="I332" s="95"/>
    </row>
    <row r="333" spans="8:9" s="79" customFormat="1" ht="12.75" customHeight="1" x14ac:dyDescent="0.2">
      <c r="H333" s="94"/>
      <c r="I333" s="95"/>
    </row>
    <row r="334" spans="8:9" s="79" customFormat="1" ht="12.75" customHeight="1" x14ac:dyDescent="0.2">
      <c r="H334" s="94"/>
      <c r="I334" s="95"/>
    </row>
    <row r="335" spans="8:9" s="79" customFormat="1" ht="12.75" customHeight="1" x14ac:dyDescent="0.2">
      <c r="H335" s="94"/>
      <c r="I335" s="95"/>
    </row>
    <row r="336" spans="8:9" s="79" customFormat="1" ht="12.75" customHeight="1" x14ac:dyDescent="0.2">
      <c r="H336" s="94"/>
      <c r="I336" s="95"/>
    </row>
    <row r="337" spans="8:9" s="79" customFormat="1" ht="12.75" customHeight="1" x14ac:dyDescent="0.2">
      <c r="H337" s="94"/>
      <c r="I337" s="95"/>
    </row>
    <row r="338" spans="8:9" s="79" customFormat="1" ht="12.75" customHeight="1" x14ac:dyDescent="0.2">
      <c r="H338" s="94"/>
      <c r="I338" s="95"/>
    </row>
    <row r="339" spans="8:9" s="79" customFormat="1" ht="12.75" customHeight="1" x14ac:dyDescent="0.2">
      <c r="H339" s="94"/>
      <c r="I339" s="95"/>
    </row>
    <row r="340" spans="8:9" s="79" customFormat="1" ht="12.75" customHeight="1" x14ac:dyDescent="0.2">
      <c r="H340" s="94"/>
      <c r="I340" s="95"/>
    </row>
    <row r="341" spans="8:9" s="79" customFormat="1" ht="12.75" customHeight="1" x14ac:dyDescent="0.2">
      <c r="H341" s="94"/>
      <c r="I341" s="95"/>
    </row>
    <row r="342" spans="8:9" s="79" customFormat="1" ht="12.75" customHeight="1" x14ac:dyDescent="0.2">
      <c r="H342" s="94"/>
      <c r="I342" s="95"/>
    </row>
    <row r="343" spans="8:9" s="79" customFormat="1" ht="12.75" customHeight="1" x14ac:dyDescent="0.2">
      <c r="H343" s="94"/>
      <c r="I343" s="95"/>
    </row>
    <row r="344" spans="8:9" s="79" customFormat="1" ht="12.75" customHeight="1" x14ac:dyDescent="0.2">
      <c r="H344" s="94"/>
      <c r="I344" s="95"/>
    </row>
    <row r="345" spans="8:9" s="79" customFormat="1" ht="12.75" customHeight="1" x14ac:dyDescent="0.2">
      <c r="H345" s="94"/>
      <c r="I345" s="95"/>
    </row>
    <row r="346" spans="8:9" s="79" customFormat="1" ht="12.75" customHeight="1" x14ac:dyDescent="0.2">
      <c r="H346" s="94"/>
      <c r="I346" s="95"/>
    </row>
    <row r="347" spans="8:9" s="79" customFormat="1" ht="12.75" customHeight="1" x14ac:dyDescent="0.2">
      <c r="H347" s="94"/>
      <c r="I347" s="95"/>
    </row>
    <row r="348" spans="8:9" s="79" customFormat="1" ht="12.75" customHeight="1" x14ac:dyDescent="0.2">
      <c r="H348" s="94"/>
      <c r="I348" s="95"/>
    </row>
    <row r="349" spans="8:9" s="79" customFormat="1" ht="12.75" customHeight="1" x14ac:dyDescent="0.2">
      <c r="H349" s="94"/>
      <c r="I349" s="95"/>
    </row>
    <row r="350" spans="8:9" s="79" customFormat="1" ht="12.75" customHeight="1" x14ac:dyDescent="0.2">
      <c r="H350" s="94"/>
      <c r="I350" s="95"/>
    </row>
    <row r="351" spans="8:9" s="79" customFormat="1" ht="12.75" customHeight="1" x14ac:dyDescent="0.2">
      <c r="H351" s="94"/>
      <c r="I351" s="95"/>
    </row>
    <row r="352" spans="8:9" s="79" customFormat="1" ht="12.75" customHeight="1" x14ac:dyDescent="0.2">
      <c r="H352" s="94"/>
      <c r="I352" s="95"/>
    </row>
    <row r="353" spans="8:9" s="79" customFormat="1" ht="12.75" customHeight="1" x14ac:dyDescent="0.2">
      <c r="H353" s="94"/>
      <c r="I353" s="95"/>
    </row>
    <row r="354" spans="8:9" s="79" customFormat="1" ht="12.75" customHeight="1" x14ac:dyDescent="0.2">
      <c r="H354" s="94"/>
      <c r="I354" s="95"/>
    </row>
    <row r="355" spans="8:9" s="79" customFormat="1" ht="12.75" customHeight="1" x14ac:dyDescent="0.2">
      <c r="H355" s="94"/>
      <c r="I355" s="95"/>
    </row>
    <row r="356" spans="8:9" s="79" customFormat="1" ht="12.75" customHeight="1" x14ac:dyDescent="0.2">
      <c r="H356" s="94"/>
      <c r="I356" s="95"/>
    </row>
    <row r="357" spans="8:9" s="79" customFormat="1" ht="12.75" customHeight="1" x14ac:dyDescent="0.2">
      <c r="H357" s="94"/>
      <c r="I357" s="95"/>
    </row>
    <row r="358" spans="8:9" s="79" customFormat="1" ht="12.75" customHeight="1" x14ac:dyDescent="0.2">
      <c r="H358" s="94"/>
      <c r="I358" s="95"/>
    </row>
    <row r="359" spans="8:9" s="79" customFormat="1" ht="12.75" customHeight="1" x14ac:dyDescent="0.2">
      <c r="H359" s="94"/>
      <c r="I359" s="95"/>
    </row>
    <row r="360" spans="8:9" s="79" customFormat="1" ht="12.75" customHeight="1" x14ac:dyDescent="0.2">
      <c r="H360" s="94"/>
      <c r="I360" s="95"/>
    </row>
    <row r="361" spans="8:9" s="79" customFormat="1" ht="12.75" customHeight="1" x14ac:dyDescent="0.2">
      <c r="H361" s="94"/>
      <c r="I361" s="95"/>
    </row>
    <row r="362" spans="8:9" s="79" customFormat="1" ht="12.75" customHeight="1" x14ac:dyDescent="0.2">
      <c r="H362" s="94"/>
      <c r="I362" s="95"/>
    </row>
    <row r="363" spans="8:9" s="79" customFormat="1" ht="12.75" customHeight="1" x14ac:dyDescent="0.2">
      <c r="H363" s="94"/>
      <c r="I363" s="95"/>
    </row>
    <row r="364" spans="8:9" s="79" customFormat="1" ht="12.75" customHeight="1" x14ac:dyDescent="0.2">
      <c r="H364" s="94"/>
      <c r="I364" s="95"/>
    </row>
    <row r="365" spans="8:9" s="79" customFormat="1" ht="12.75" customHeight="1" x14ac:dyDescent="0.2">
      <c r="H365" s="94"/>
      <c r="I365" s="95"/>
    </row>
    <row r="366" spans="8:9" s="79" customFormat="1" ht="12.75" customHeight="1" x14ac:dyDescent="0.2">
      <c r="H366" s="94"/>
      <c r="I366" s="95"/>
    </row>
    <row r="367" spans="8:9" s="79" customFormat="1" ht="12.75" customHeight="1" x14ac:dyDescent="0.2">
      <c r="H367" s="94"/>
      <c r="I367" s="95"/>
    </row>
    <row r="368" spans="8:9" s="79" customFormat="1" ht="12.75" customHeight="1" x14ac:dyDescent="0.2">
      <c r="H368" s="94"/>
      <c r="I368" s="95"/>
    </row>
    <row r="369" spans="8:9" s="79" customFormat="1" ht="12.75" customHeight="1" x14ac:dyDescent="0.2">
      <c r="H369" s="94"/>
      <c r="I369" s="95"/>
    </row>
    <row r="370" spans="8:9" s="79" customFormat="1" ht="12.75" customHeight="1" x14ac:dyDescent="0.2">
      <c r="H370" s="94"/>
      <c r="I370" s="95"/>
    </row>
    <row r="371" spans="8:9" s="79" customFormat="1" ht="12.75" customHeight="1" x14ac:dyDescent="0.2">
      <c r="H371" s="94"/>
      <c r="I371" s="95"/>
    </row>
    <row r="372" spans="8:9" s="79" customFormat="1" ht="12.75" customHeight="1" x14ac:dyDescent="0.2">
      <c r="H372" s="94"/>
      <c r="I372" s="95"/>
    </row>
    <row r="373" spans="8:9" s="79" customFormat="1" ht="12.75" customHeight="1" x14ac:dyDescent="0.2">
      <c r="H373" s="94"/>
      <c r="I373" s="95"/>
    </row>
    <row r="374" spans="8:9" s="79" customFormat="1" ht="12.75" customHeight="1" x14ac:dyDescent="0.2">
      <c r="H374" s="94"/>
      <c r="I374" s="95"/>
    </row>
    <row r="375" spans="8:9" s="79" customFormat="1" ht="12.75" customHeight="1" x14ac:dyDescent="0.2">
      <c r="H375" s="94"/>
      <c r="I375" s="95"/>
    </row>
    <row r="376" spans="8:9" s="79" customFormat="1" ht="12.75" customHeight="1" x14ac:dyDescent="0.2">
      <c r="H376" s="94"/>
      <c r="I376" s="95"/>
    </row>
    <row r="377" spans="8:9" s="79" customFormat="1" ht="12.75" customHeight="1" x14ac:dyDescent="0.2">
      <c r="H377" s="94"/>
      <c r="I377" s="95"/>
    </row>
    <row r="378" spans="8:9" s="79" customFormat="1" ht="12.75" customHeight="1" x14ac:dyDescent="0.2">
      <c r="H378" s="94"/>
      <c r="I378" s="95"/>
    </row>
    <row r="379" spans="8:9" s="79" customFormat="1" ht="12.75" customHeight="1" x14ac:dyDescent="0.2">
      <c r="H379" s="94"/>
      <c r="I379" s="95"/>
    </row>
    <row r="380" spans="8:9" s="79" customFormat="1" ht="12.75" customHeight="1" x14ac:dyDescent="0.2">
      <c r="H380" s="94"/>
      <c r="I380" s="95"/>
    </row>
    <row r="381" spans="8:9" s="79" customFormat="1" ht="12.75" customHeight="1" x14ac:dyDescent="0.2">
      <c r="H381" s="94"/>
      <c r="I381" s="95"/>
    </row>
    <row r="382" spans="8:9" s="79" customFormat="1" ht="12.75" customHeight="1" x14ac:dyDescent="0.2">
      <c r="H382" s="94"/>
      <c r="I382" s="95"/>
    </row>
    <row r="383" spans="8:9" s="79" customFormat="1" ht="12.75" customHeight="1" x14ac:dyDescent="0.2">
      <c r="H383" s="94"/>
      <c r="I383" s="95"/>
    </row>
    <row r="384" spans="8:9" s="79" customFormat="1" ht="12.75" customHeight="1" x14ac:dyDescent="0.2">
      <c r="H384" s="94"/>
      <c r="I384" s="95"/>
    </row>
    <row r="385" spans="8:9" s="79" customFormat="1" ht="12.75" customHeight="1" x14ac:dyDescent="0.2">
      <c r="H385" s="94"/>
      <c r="I385" s="95"/>
    </row>
    <row r="386" spans="8:9" s="79" customFormat="1" ht="12.75" customHeight="1" x14ac:dyDescent="0.2">
      <c r="H386" s="94"/>
      <c r="I386" s="95"/>
    </row>
    <row r="387" spans="8:9" s="79" customFormat="1" ht="12.75" customHeight="1" x14ac:dyDescent="0.2">
      <c r="H387" s="94"/>
      <c r="I387" s="95"/>
    </row>
    <row r="388" spans="8:9" s="79" customFormat="1" ht="12.75" customHeight="1" x14ac:dyDescent="0.2">
      <c r="H388" s="94"/>
      <c r="I388" s="95"/>
    </row>
    <row r="389" spans="8:9" s="79" customFormat="1" ht="12.75" customHeight="1" x14ac:dyDescent="0.2">
      <c r="H389" s="94"/>
      <c r="I389" s="95"/>
    </row>
    <row r="390" spans="8:9" s="79" customFormat="1" ht="12.75" customHeight="1" x14ac:dyDescent="0.2">
      <c r="H390" s="94"/>
      <c r="I390" s="95"/>
    </row>
    <row r="391" spans="8:9" s="79" customFormat="1" ht="12.75" customHeight="1" x14ac:dyDescent="0.2">
      <c r="H391" s="94"/>
      <c r="I391" s="95"/>
    </row>
    <row r="392" spans="8:9" s="79" customFormat="1" ht="12.75" customHeight="1" x14ac:dyDescent="0.2">
      <c r="H392" s="94"/>
      <c r="I392" s="95"/>
    </row>
    <row r="393" spans="8:9" s="79" customFormat="1" ht="12.75" customHeight="1" x14ac:dyDescent="0.2">
      <c r="H393" s="94"/>
      <c r="I393" s="95"/>
    </row>
    <row r="394" spans="8:9" s="79" customFormat="1" ht="12.75" customHeight="1" x14ac:dyDescent="0.2">
      <c r="H394" s="94"/>
      <c r="I394" s="95"/>
    </row>
    <row r="395" spans="8:9" s="79" customFormat="1" ht="12.75" customHeight="1" x14ac:dyDescent="0.2">
      <c r="H395" s="94"/>
      <c r="I395" s="95"/>
    </row>
    <row r="396" spans="8:9" s="79" customFormat="1" ht="12.75" customHeight="1" x14ac:dyDescent="0.2">
      <c r="H396" s="94"/>
      <c r="I396" s="95"/>
    </row>
    <row r="397" spans="8:9" s="79" customFormat="1" ht="12.75" customHeight="1" x14ac:dyDescent="0.2">
      <c r="H397" s="94"/>
      <c r="I397" s="95"/>
    </row>
    <row r="398" spans="8:9" s="79" customFormat="1" ht="12.75" customHeight="1" x14ac:dyDescent="0.2">
      <c r="H398" s="94"/>
      <c r="I398" s="95"/>
    </row>
    <row r="399" spans="8:9" s="79" customFormat="1" ht="12.75" customHeight="1" x14ac:dyDescent="0.2">
      <c r="H399" s="94"/>
      <c r="I399" s="95"/>
    </row>
    <row r="400" spans="8:9" s="79" customFormat="1" ht="12.75" customHeight="1" x14ac:dyDescent="0.2">
      <c r="H400" s="94"/>
      <c r="I400" s="95"/>
    </row>
    <row r="401" spans="8:9" s="79" customFormat="1" ht="12.75" customHeight="1" x14ac:dyDescent="0.2">
      <c r="H401" s="94"/>
      <c r="I401" s="95"/>
    </row>
    <row r="402" spans="8:9" s="79" customFormat="1" ht="12.75" customHeight="1" x14ac:dyDescent="0.2">
      <c r="H402" s="94"/>
      <c r="I402" s="95"/>
    </row>
    <row r="403" spans="8:9" s="79" customFormat="1" ht="12.75" customHeight="1" x14ac:dyDescent="0.2">
      <c r="H403" s="94"/>
      <c r="I403" s="95"/>
    </row>
    <row r="404" spans="8:9" s="79" customFormat="1" ht="12.75" customHeight="1" x14ac:dyDescent="0.2">
      <c r="H404" s="94"/>
      <c r="I404" s="95"/>
    </row>
    <row r="405" spans="8:9" s="79" customFormat="1" ht="12.75" customHeight="1" x14ac:dyDescent="0.2">
      <c r="H405" s="94"/>
      <c r="I405" s="95"/>
    </row>
    <row r="406" spans="8:9" s="79" customFormat="1" ht="12.75" customHeight="1" x14ac:dyDescent="0.2">
      <c r="H406" s="94"/>
      <c r="I406" s="95"/>
    </row>
    <row r="407" spans="8:9" s="79" customFormat="1" ht="12.75" customHeight="1" x14ac:dyDescent="0.2">
      <c r="H407" s="94"/>
      <c r="I407" s="95"/>
    </row>
    <row r="408" spans="8:9" s="79" customFormat="1" ht="12.75" customHeight="1" x14ac:dyDescent="0.2">
      <c r="H408" s="94"/>
      <c r="I408" s="95"/>
    </row>
    <row r="409" spans="8:9" s="79" customFormat="1" ht="12.75" customHeight="1" x14ac:dyDescent="0.2">
      <c r="H409" s="94"/>
      <c r="I409" s="95"/>
    </row>
    <row r="410" spans="8:9" s="79" customFormat="1" ht="12.75" customHeight="1" x14ac:dyDescent="0.2">
      <c r="H410" s="94"/>
      <c r="I410" s="95"/>
    </row>
    <row r="411" spans="8:9" s="79" customFormat="1" ht="12.75" customHeight="1" x14ac:dyDescent="0.2">
      <c r="H411" s="94"/>
      <c r="I411" s="95"/>
    </row>
    <row r="412" spans="8:9" s="79" customFormat="1" ht="12.75" customHeight="1" x14ac:dyDescent="0.2">
      <c r="H412" s="94"/>
      <c r="I412" s="95"/>
    </row>
    <row r="413" spans="8:9" s="79" customFormat="1" ht="12.75" customHeight="1" x14ac:dyDescent="0.2">
      <c r="H413" s="94"/>
      <c r="I413" s="95"/>
    </row>
    <row r="414" spans="8:9" s="79" customFormat="1" ht="12.75" customHeight="1" x14ac:dyDescent="0.2">
      <c r="H414" s="94"/>
      <c r="I414" s="95"/>
    </row>
    <row r="415" spans="8:9" s="79" customFormat="1" ht="12.75" customHeight="1" x14ac:dyDescent="0.2">
      <c r="H415" s="94"/>
      <c r="I415" s="95"/>
    </row>
    <row r="416" spans="8:9" s="79" customFormat="1" ht="12.75" customHeight="1" x14ac:dyDescent="0.2">
      <c r="H416" s="94"/>
      <c r="I416" s="95"/>
    </row>
    <row r="417" spans="8:9" s="79" customFormat="1" ht="12.75" customHeight="1" x14ac:dyDescent="0.2">
      <c r="H417" s="94"/>
      <c r="I417" s="95"/>
    </row>
    <row r="418" spans="8:9" s="79" customFormat="1" ht="12.75" customHeight="1" x14ac:dyDescent="0.2">
      <c r="H418" s="94"/>
      <c r="I418" s="95"/>
    </row>
    <row r="419" spans="8:9" s="79" customFormat="1" ht="12.75" customHeight="1" x14ac:dyDescent="0.2">
      <c r="H419" s="94"/>
      <c r="I419" s="95"/>
    </row>
    <row r="420" spans="8:9" s="79" customFormat="1" ht="12.75" customHeight="1" x14ac:dyDescent="0.2">
      <c r="H420" s="94"/>
      <c r="I420" s="95"/>
    </row>
    <row r="421" spans="8:9" s="79" customFormat="1" ht="12.75" customHeight="1" x14ac:dyDescent="0.2">
      <c r="H421" s="94"/>
      <c r="I421" s="95"/>
    </row>
    <row r="422" spans="8:9" s="79" customFormat="1" ht="12.75" customHeight="1" x14ac:dyDescent="0.2">
      <c r="H422" s="94"/>
      <c r="I422" s="95"/>
    </row>
    <row r="423" spans="8:9" s="79" customFormat="1" ht="12.75" customHeight="1" x14ac:dyDescent="0.2">
      <c r="H423" s="94"/>
      <c r="I423" s="95"/>
    </row>
    <row r="424" spans="8:9" s="79" customFormat="1" ht="12.75" customHeight="1" x14ac:dyDescent="0.2">
      <c r="H424" s="94"/>
      <c r="I424" s="95"/>
    </row>
    <row r="425" spans="8:9" s="79" customFormat="1" ht="12.75" customHeight="1" x14ac:dyDescent="0.2">
      <c r="H425" s="94"/>
      <c r="I425" s="95"/>
    </row>
    <row r="426" spans="8:9" s="79" customFormat="1" ht="12.75" customHeight="1" x14ac:dyDescent="0.2">
      <c r="H426" s="94"/>
      <c r="I426" s="95"/>
    </row>
    <row r="427" spans="8:9" s="79" customFormat="1" ht="12.75" customHeight="1" x14ac:dyDescent="0.2">
      <c r="H427" s="94"/>
      <c r="I427" s="95"/>
    </row>
    <row r="428" spans="8:9" s="79" customFormat="1" ht="12.75" customHeight="1" x14ac:dyDescent="0.2">
      <c r="H428" s="94"/>
      <c r="I428" s="95"/>
    </row>
    <row r="429" spans="8:9" s="79" customFormat="1" ht="12.75" customHeight="1" x14ac:dyDescent="0.2">
      <c r="H429" s="94"/>
      <c r="I429" s="95"/>
    </row>
    <row r="430" spans="8:9" s="79" customFormat="1" ht="12.75" customHeight="1" x14ac:dyDescent="0.2">
      <c r="H430" s="94"/>
      <c r="I430" s="95"/>
    </row>
    <row r="431" spans="8:9" s="79" customFormat="1" ht="12.75" customHeight="1" x14ac:dyDescent="0.2">
      <c r="H431" s="94"/>
      <c r="I431" s="95"/>
    </row>
    <row r="432" spans="8:9" s="79" customFormat="1" ht="12.75" customHeight="1" x14ac:dyDescent="0.2">
      <c r="H432" s="94"/>
      <c r="I432" s="95"/>
    </row>
    <row r="433" spans="8:9" s="79" customFormat="1" ht="12.75" customHeight="1" x14ac:dyDescent="0.2">
      <c r="H433" s="94"/>
      <c r="I433" s="95"/>
    </row>
    <row r="434" spans="8:9" s="79" customFormat="1" ht="12.75" customHeight="1" x14ac:dyDescent="0.2">
      <c r="H434" s="94"/>
      <c r="I434" s="95"/>
    </row>
    <row r="435" spans="8:9" s="79" customFormat="1" ht="12.75" customHeight="1" x14ac:dyDescent="0.2">
      <c r="H435" s="94"/>
      <c r="I435" s="95"/>
    </row>
    <row r="436" spans="8:9" s="79" customFormat="1" ht="12.75" customHeight="1" x14ac:dyDescent="0.2">
      <c r="H436" s="94"/>
      <c r="I436" s="95"/>
    </row>
    <row r="437" spans="8:9" s="79" customFormat="1" ht="12.75" customHeight="1" x14ac:dyDescent="0.2">
      <c r="H437" s="94"/>
      <c r="I437" s="95"/>
    </row>
    <row r="438" spans="8:9" s="79" customFormat="1" ht="12.75" customHeight="1" x14ac:dyDescent="0.2">
      <c r="H438" s="94"/>
      <c r="I438" s="95"/>
    </row>
    <row r="439" spans="8:9" s="79" customFormat="1" ht="12.75" customHeight="1" x14ac:dyDescent="0.2">
      <c r="H439" s="94"/>
      <c r="I439" s="95"/>
    </row>
    <row r="440" spans="8:9" s="79" customFormat="1" ht="12.75" customHeight="1" x14ac:dyDescent="0.2">
      <c r="H440" s="94"/>
      <c r="I440" s="95"/>
    </row>
    <row r="441" spans="8:9" s="79" customFormat="1" ht="12.75" customHeight="1" x14ac:dyDescent="0.2">
      <c r="H441" s="94"/>
      <c r="I441" s="95"/>
    </row>
    <row r="442" spans="8:9" s="79" customFormat="1" ht="12.75" customHeight="1" x14ac:dyDescent="0.2">
      <c r="H442" s="94"/>
      <c r="I442" s="95"/>
    </row>
    <row r="443" spans="8:9" s="79" customFormat="1" ht="12.75" customHeight="1" x14ac:dyDescent="0.2">
      <c r="H443" s="94"/>
      <c r="I443" s="95"/>
    </row>
    <row r="444" spans="8:9" s="79" customFormat="1" ht="12.75" customHeight="1" x14ac:dyDescent="0.2">
      <c r="H444" s="94"/>
      <c r="I444" s="95"/>
    </row>
    <row r="445" spans="8:9" s="79" customFormat="1" ht="12.75" customHeight="1" x14ac:dyDescent="0.2">
      <c r="H445" s="94"/>
      <c r="I445" s="95"/>
    </row>
    <row r="446" spans="8:9" s="79" customFormat="1" ht="12.75" customHeight="1" x14ac:dyDescent="0.2">
      <c r="H446" s="94"/>
      <c r="I446" s="95"/>
    </row>
    <row r="447" spans="8:9" s="79" customFormat="1" ht="12.75" customHeight="1" x14ac:dyDescent="0.2">
      <c r="H447" s="94"/>
      <c r="I447" s="95"/>
    </row>
    <row r="448" spans="8:9" s="79" customFormat="1" ht="12.75" customHeight="1" x14ac:dyDescent="0.2">
      <c r="H448" s="94"/>
      <c r="I448" s="95"/>
    </row>
    <row r="449" spans="8:9" s="79" customFormat="1" ht="12.75" customHeight="1" x14ac:dyDescent="0.2">
      <c r="H449" s="94"/>
      <c r="I449" s="95"/>
    </row>
    <row r="450" spans="8:9" s="79" customFormat="1" ht="12.75" customHeight="1" x14ac:dyDescent="0.2">
      <c r="H450" s="94"/>
      <c r="I450" s="95"/>
    </row>
    <row r="451" spans="8:9" s="79" customFormat="1" ht="12.75" customHeight="1" x14ac:dyDescent="0.2">
      <c r="H451" s="94"/>
      <c r="I451" s="95"/>
    </row>
    <row r="452" spans="8:9" s="79" customFormat="1" ht="12.75" customHeight="1" x14ac:dyDescent="0.2">
      <c r="H452" s="94"/>
      <c r="I452" s="95"/>
    </row>
    <row r="453" spans="8:9" s="79" customFormat="1" ht="12.75" customHeight="1" x14ac:dyDescent="0.2">
      <c r="H453" s="94"/>
      <c r="I453" s="95"/>
    </row>
    <row r="454" spans="8:9" s="79" customFormat="1" ht="12.75" customHeight="1" x14ac:dyDescent="0.2">
      <c r="H454" s="94"/>
      <c r="I454" s="95"/>
    </row>
    <row r="455" spans="8:9" s="79" customFormat="1" ht="12.75" customHeight="1" x14ac:dyDescent="0.2">
      <c r="H455" s="94"/>
      <c r="I455" s="95"/>
    </row>
    <row r="456" spans="8:9" s="79" customFormat="1" ht="12.75" customHeight="1" x14ac:dyDescent="0.2">
      <c r="H456" s="94"/>
      <c r="I456" s="95"/>
    </row>
    <row r="457" spans="8:9" s="79" customFormat="1" ht="12.75" customHeight="1" x14ac:dyDescent="0.2">
      <c r="H457" s="94"/>
      <c r="I457" s="95"/>
    </row>
    <row r="458" spans="8:9" s="79" customFormat="1" ht="12.75" customHeight="1" x14ac:dyDescent="0.2">
      <c r="H458" s="94"/>
      <c r="I458" s="95"/>
    </row>
    <row r="459" spans="8:9" s="79" customFormat="1" ht="12.75" customHeight="1" x14ac:dyDescent="0.2">
      <c r="H459" s="94"/>
      <c r="I459" s="95"/>
    </row>
    <row r="460" spans="8:9" s="79" customFormat="1" ht="12.75" customHeight="1" x14ac:dyDescent="0.2">
      <c r="H460" s="94"/>
      <c r="I460" s="95"/>
    </row>
    <row r="461" spans="8:9" s="79" customFormat="1" ht="12.75" customHeight="1" x14ac:dyDescent="0.2">
      <c r="H461" s="94"/>
      <c r="I461" s="95"/>
    </row>
    <row r="462" spans="8:9" s="79" customFormat="1" ht="12.75" customHeight="1" x14ac:dyDescent="0.2">
      <c r="H462" s="94"/>
      <c r="I462" s="95"/>
    </row>
    <row r="463" spans="8:9" s="79" customFormat="1" ht="12.75" customHeight="1" x14ac:dyDescent="0.2">
      <c r="H463" s="94"/>
      <c r="I463" s="95"/>
    </row>
    <row r="464" spans="8:9" s="79" customFormat="1" ht="12.75" customHeight="1" x14ac:dyDescent="0.2">
      <c r="H464" s="94"/>
      <c r="I464" s="95"/>
    </row>
    <row r="465" spans="8:9" s="79" customFormat="1" ht="12.75" customHeight="1" x14ac:dyDescent="0.2">
      <c r="H465" s="94"/>
      <c r="I465" s="95"/>
    </row>
    <row r="466" spans="8:9" s="79" customFormat="1" ht="12.75" customHeight="1" x14ac:dyDescent="0.2">
      <c r="H466" s="94"/>
      <c r="I466" s="95"/>
    </row>
    <row r="467" spans="8:9" s="79" customFormat="1" ht="12.75" customHeight="1" x14ac:dyDescent="0.2">
      <c r="H467" s="94"/>
      <c r="I467" s="95"/>
    </row>
    <row r="468" spans="8:9" s="79" customFormat="1" ht="12.75" customHeight="1" x14ac:dyDescent="0.2">
      <c r="H468" s="94"/>
      <c r="I468" s="95"/>
    </row>
    <row r="469" spans="8:9" s="79" customFormat="1" ht="12.75" customHeight="1" x14ac:dyDescent="0.2">
      <c r="H469" s="94"/>
      <c r="I469" s="95"/>
    </row>
    <row r="470" spans="8:9" s="79" customFormat="1" ht="12.75" customHeight="1" x14ac:dyDescent="0.2">
      <c r="H470" s="94"/>
      <c r="I470" s="95"/>
    </row>
    <row r="471" spans="8:9" s="79" customFormat="1" ht="12.75" customHeight="1" x14ac:dyDescent="0.2">
      <c r="H471" s="94"/>
      <c r="I471" s="95"/>
    </row>
    <row r="472" spans="8:9" s="79" customFormat="1" ht="12.75" customHeight="1" x14ac:dyDescent="0.2">
      <c r="H472" s="94"/>
      <c r="I472" s="95"/>
    </row>
    <row r="473" spans="8:9" s="79" customFormat="1" ht="12.75" customHeight="1" x14ac:dyDescent="0.2">
      <c r="H473" s="94"/>
      <c r="I473" s="95"/>
    </row>
    <row r="474" spans="8:9" s="79" customFormat="1" ht="12.75" customHeight="1" x14ac:dyDescent="0.2">
      <c r="H474" s="94"/>
      <c r="I474" s="95"/>
    </row>
    <row r="475" spans="8:9" s="79" customFormat="1" ht="12.75" customHeight="1" x14ac:dyDescent="0.2">
      <c r="H475" s="94"/>
      <c r="I475" s="95"/>
    </row>
    <row r="476" spans="8:9" s="79" customFormat="1" ht="12.75" customHeight="1" x14ac:dyDescent="0.2">
      <c r="H476" s="94"/>
      <c r="I476" s="95"/>
    </row>
    <row r="477" spans="8:9" s="79" customFormat="1" ht="12.75" customHeight="1" x14ac:dyDescent="0.2">
      <c r="H477" s="94"/>
      <c r="I477" s="95"/>
    </row>
    <row r="478" spans="8:9" s="79" customFormat="1" ht="12.75" customHeight="1" x14ac:dyDescent="0.2">
      <c r="H478" s="94"/>
      <c r="I478" s="95"/>
    </row>
    <row r="479" spans="8:9" s="79" customFormat="1" ht="12.75" customHeight="1" x14ac:dyDescent="0.2">
      <c r="H479" s="94"/>
      <c r="I479" s="95"/>
    </row>
    <row r="480" spans="8:9" s="79" customFormat="1" ht="12.75" customHeight="1" x14ac:dyDescent="0.2">
      <c r="H480" s="94"/>
      <c r="I480" s="95"/>
    </row>
    <row r="481" spans="8:9" s="79" customFormat="1" ht="12.75" customHeight="1" x14ac:dyDescent="0.2">
      <c r="H481" s="94"/>
      <c r="I481" s="95"/>
    </row>
    <row r="482" spans="8:9" s="79" customFormat="1" ht="12.75" customHeight="1" x14ac:dyDescent="0.2">
      <c r="H482" s="94"/>
      <c r="I482" s="95"/>
    </row>
    <row r="483" spans="8:9" s="79" customFormat="1" ht="12.75" customHeight="1" x14ac:dyDescent="0.2">
      <c r="H483" s="94"/>
      <c r="I483" s="95"/>
    </row>
    <row r="484" spans="8:9" s="79" customFormat="1" ht="12.75" customHeight="1" x14ac:dyDescent="0.2">
      <c r="H484" s="94"/>
      <c r="I484" s="95"/>
    </row>
    <row r="485" spans="8:9" s="79" customFormat="1" ht="12.75" customHeight="1" x14ac:dyDescent="0.2">
      <c r="H485" s="94"/>
      <c r="I485" s="95"/>
    </row>
    <row r="486" spans="8:9" s="79" customFormat="1" ht="12.75" customHeight="1" x14ac:dyDescent="0.2">
      <c r="H486" s="94"/>
      <c r="I486" s="95"/>
    </row>
    <row r="487" spans="8:9" s="79" customFormat="1" ht="12.75" customHeight="1" x14ac:dyDescent="0.2">
      <c r="H487" s="94"/>
      <c r="I487" s="95"/>
    </row>
    <row r="488" spans="8:9" s="79" customFormat="1" ht="12.75" customHeight="1" x14ac:dyDescent="0.2">
      <c r="H488" s="94"/>
      <c r="I488" s="95"/>
    </row>
    <row r="489" spans="8:9" s="79" customFormat="1" ht="12.75" customHeight="1" x14ac:dyDescent="0.2">
      <c r="H489" s="94"/>
      <c r="I489" s="95"/>
    </row>
    <row r="490" spans="8:9" s="79" customFormat="1" ht="12.75" customHeight="1" x14ac:dyDescent="0.2">
      <c r="H490" s="94"/>
      <c r="I490" s="95"/>
    </row>
    <row r="491" spans="8:9" s="79" customFormat="1" ht="12.75" customHeight="1" x14ac:dyDescent="0.2">
      <c r="H491" s="94"/>
      <c r="I491" s="95"/>
    </row>
    <row r="492" spans="8:9" s="79" customFormat="1" ht="12.75" customHeight="1" x14ac:dyDescent="0.2">
      <c r="H492" s="94"/>
      <c r="I492" s="95"/>
    </row>
    <row r="493" spans="8:9" s="79" customFormat="1" ht="12.75" customHeight="1" x14ac:dyDescent="0.2">
      <c r="H493" s="94"/>
      <c r="I493" s="95"/>
    </row>
    <row r="494" spans="8:9" s="79" customFormat="1" ht="12.75" customHeight="1" x14ac:dyDescent="0.2">
      <c r="H494" s="94"/>
      <c r="I494" s="95"/>
    </row>
    <row r="495" spans="8:9" s="79" customFormat="1" ht="12.75" customHeight="1" x14ac:dyDescent="0.2">
      <c r="H495" s="94"/>
      <c r="I495" s="95"/>
    </row>
    <row r="496" spans="8:9" s="79" customFormat="1" ht="12.75" customHeight="1" x14ac:dyDescent="0.2">
      <c r="H496" s="94"/>
      <c r="I496" s="95"/>
    </row>
    <row r="497" spans="8:9" s="79" customFormat="1" ht="12.75" customHeight="1" x14ac:dyDescent="0.2">
      <c r="H497" s="94"/>
      <c r="I497" s="95"/>
    </row>
    <row r="498" spans="8:9" s="79" customFormat="1" ht="12.75" customHeight="1" x14ac:dyDescent="0.2">
      <c r="H498" s="94"/>
      <c r="I498" s="95"/>
    </row>
    <row r="499" spans="8:9" s="79" customFormat="1" ht="12.75" customHeight="1" x14ac:dyDescent="0.2">
      <c r="H499" s="94"/>
      <c r="I499" s="95"/>
    </row>
    <row r="500" spans="8:9" s="79" customFormat="1" ht="12.75" customHeight="1" x14ac:dyDescent="0.2">
      <c r="H500" s="94"/>
      <c r="I500" s="95"/>
    </row>
    <row r="501" spans="8:9" s="79" customFormat="1" ht="12.75" customHeight="1" x14ac:dyDescent="0.2">
      <c r="H501" s="94"/>
      <c r="I501" s="95"/>
    </row>
    <row r="502" spans="8:9" s="79" customFormat="1" ht="12.75" customHeight="1" x14ac:dyDescent="0.2">
      <c r="H502" s="94"/>
      <c r="I502" s="95"/>
    </row>
    <row r="503" spans="8:9" s="79" customFormat="1" ht="12.75" customHeight="1" x14ac:dyDescent="0.2">
      <c r="H503" s="94"/>
      <c r="I503" s="95"/>
    </row>
    <row r="504" spans="8:9" s="79" customFormat="1" ht="12.75" customHeight="1" x14ac:dyDescent="0.2">
      <c r="H504" s="94"/>
      <c r="I504" s="95"/>
    </row>
    <row r="505" spans="8:9" s="79" customFormat="1" ht="12.75" customHeight="1" x14ac:dyDescent="0.2">
      <c r="H505" s="94"/>
      <c r="I505" s="95"/>
    </row>
    <row r="506" spans="8:9" s="79" customFormat="1" ht="12.75" customHeight="1" x14ac:dyDescent="0.2">
      <c r="H506" s="94"/>
      <c r="I506" s="95"/>
    </row>
    <row r="507" spans="8:9" s="79" customFormat="1" ht="12.75" customHeight="1" x14ac:dyDescent="0.2">
      <c r="H507" s="94"/>
      <c r="I507" s="95"/>
    </row>
    <row r="508" spans="8:9" s="79" customFormat="1" ht="12.75" customHeight="1" x14ac:dyDescent="0.2">
      <c r="H508" s="94"/>
      <c r="I508" s="95"/>
    </row>
    <row r="509" spans="8:9" s="79" customFormat="1" ht="12.75" customHeight="1" x14ac:dyDescent="0.2">
      <c r="H509" s="94"/>
      <c r="I509" s="95"/>
    </row>
    <row r="510" spans="8:9" s="79" customFormat="1" ht="12.75" customHeight="1" x14ac:dyDescent="0.2">
      <c r="H510" s="94"/>
      <c r="I510" s="95"/>
    </row>
    <row r="511" spans="8:9" s="79" customFormat="1" ht="12.75" customHeight="1" x14ac:dyDescent="0.2">
      <c r="H511" s="94"/>
      <c r="I511" s="95"/>
    </row>
    <row r="512" spans="8:9" s="79" customFormat="1" ht="12.75" customHeight="1" x14ac:dyDescent="0.2">
      <c r="H512" s="94"/>
      <c r="I512" s="95"/>
    </row>
    <row r="513" spans="8:9" s="79" customFormat="1" ht="12.75" customHeight="1" x14ac:dyDescent="0.2">
      <c r="H513" s="94"/>
      <c r="I513" s="95"/>
    </row>
    <row r="514" spans="8:9" s="79" customFormat="1" ht="12.75" customHeight="1" x14ac:dyDescent="0.2">
      <c r="H514" s="94"/>
      <c r="I514" s="95"/>
    </row>
    <row r="515" spans="8:9" s="79" customFormat="1" ht="12.75" customHeight="1" x14ac:dyDescent="0.2">
      <c r="H515" s="94"/>
      <c r="I515" s="95"/>
    </row>
    <row r="516" spans="8:9" s="79" customFormat="1" ht="12.75" customHeight="1" x14ac:dyDescent="0.2">
      <c r="H516" s="94"/>
      <c r="I516" s="95"/>
    </row>
    <row r="517" spans="8:9" s="79" customFormat="1" ht="12.75" customHeight="1" x14ac:dyDescent="0.2">
      <c r="H517" s="94"/>
      <c r="I517" s="95"/>
    </row>
    <row r="518" spans="8:9" s="79" customFormat="1" ht="12.75" customHeight="1" x14ac:dyDescent="0.2">
      <c r="H518" s="94"/>
      <c r="I518" s="95"/>
    </row>
    <row r="519" spans="8:9" s="79" customFormat="1" ht="12.75" customHeight="1" x14ac:dyDescent="0.2">
      <c r="H519" s="94"/>
      <c r="I519" s="95"/>
    </row>
    <row r="520" spans="8:9" s="79" customFormat="1" ht="12.75" customHeight="1" x14ac:dyDescent="0.2">
      <c r="H520" s="94"/>
      <c r="I520" s="95"/>
    </row>
    <row r="521" spans="8:9" s="79" customFormat="1" ht="12.75" customHeight="1" x14ac:dyDescent="0.2">
      <c r="H521" s="94"/>
      <c r="I521" s="95"/>
    </row>
    <row r="522" spans="8:9" s="79" customFormat="1" ht="12.75" customHeight="1" x14ac:dyDescent="0.2">
      <c r="H522" s="94"/>
      <c r="I522" s="95"/>
    </row>
    <row r="523" spans="8:9" s="79" customFormat="1" ht="12.75" customHeight="1" x14ac:dyDescent="0.2">
      <c r="H523" s="94"/>
      <c r="I523" s="95"/>
    </row>
    <row r="524" spans="8:9" s="79" customFormat="1" ht="12.75" customHeight="1" x14ac:dyDescent="0.2">
      <c r="H524" s="94"/>
      <c r="I524" s="95"/>
    </row>
    <row r="525" spans="8:9" s="79" customFormat="1" ht="12.75" customHeight="1" x14ac:dyDescent="0.2">
      <c r="H525" s="94"/>
      <c r="I525" s="95"/>
    </row>
    <row r="526" spans="8:9" s="79" customFormat="1" ht="12.75" customHeight="1" x14ac:dyDescent="0.2">
      <c r="H526" s="94"/>
      <c r="I526" s="95"/>
    </row>
    <row r="527" spans="8:9" s="79" customFormat="1" ht="12.75" customHeight="1" x14ac:dyDescent="0.2">
      <c r="H527" s="94"/>
      <c r="I527" s="95"/>
    </row>
    <row r="528" spans="8:9" s="79" customFormat="1" ht="12.75" customHeight="1" x14ac:dyDescent="0.2">
      <c r="H528" s="94"/>
      <c r="I528" s="95"/>
    </row>
    <row r="529" spans="8:9" s="79" customFormat="1" ht="12.75" customHeight="1" x14ac:dyDescent="0.2">
      <c r="H529" s="94"/>
      <c r="I529" s="95"/>
    </row>
    <row r="530" spans="8:9" s="79" customFormat="1" ht="12.75" customHeight="1" x14ac:dyDescent="0.2">
      <c r="H530" s="94"/>
      <c r="I530" s="95"/>
    </row>
    <row r="531" spans="8:9" s="79" customFormat="1" ht="15" customHeight="1" x14ac:dyDescent="0.2">
      <c r="H531" s="94"/>
      <c r="I531" s="95"/>
    </row>
    <row r="532" spans="8:9" s="79" customFormat="1" ht="15" customHeight="1" x14ac:dyDescent="0.2">
      <c r="H532" s="94"/>
      <c r="I532" s="95"/>
    </row>
    <row r="533" spans="8:9" s="79" customFormat="1" ht="15" customHeight="1" x14ac:dyDescent="0.2">
      <c r="H533" s="94"/>
      <c r="I533" s="95"/>
    </row>
    <row r="534" spans="8:9" s="79" customFormat="1" ht="15" customHeight="1" x14ac:dyDescent="0.2">
      <c r="H534" s="94"/>
      <c r="I534" s="95"/>
    </row>
    <row r="535" spans="8:9" s="79" customFormat="1" ht="15" customHeight="1" x14ac:dyDescent="0.2">
      <c r="H535" s="94"/>
      <c r="I535" s="95"/>
    </row>
    <row r="536" spans="8:9" s="79" customFormat="1" ht="15" customHeight="1" x14ac:dyDescent="0.2">
      <c r="H536" s="94"/>
      <c r="I536" s="95"/>
    </row>
    <row r="537" spans="8:9" s="79" customFormat="1" ht="15" customHeight="1" x14ac:dyDescent="0.2">
      <c r="H537" s="94"/>
      <c r="I537" s="95"/>
    </row>
    <row r="538" spans="8:9" s="79" customFormat="1" ht="12.75" customHeight="1" x14ac:dyDescent="0.2">
      <c r="H538" s="94"/>
      <c r="I538" s="95"/>
    </row>
    <row r="539" spans="8:9" s="79" customFormat="1" ht="12.75" customHeight="1" x14ac:dyDescent="0.2">
      <c r="H539" s="94"/>
      <c r="I539" s="95"/>
    </row>
    <row r="540" spans="8:9" s="79" customFormat="1" ht="16.5" customHeight="1" x14ac:dyDescent="0.2">
      <c r="H540" s="94"/>
      <c r="I540" s="95"/>
    </row>
    <row r="541" spans="8:9" s="79" customFormat="1" ht="12.75" customHeight="1" x14ac:dyDescent="0.2">
      <c r="H541" s="94"/>
      <c r="I541" s="95"/>
    </row>
    <row r="542" spans="8:9" s="79" customFormat="1" ht="12.75" customHeight="1" x14ac:dyDescent="0.2">
      <c r="H542" s="94"/>
      <c r="I542" s="95"/>
    </row>
    <row r="543" spans="8:9" s="79" customFormat="1" ht="12.75" customHeight="1" x14ac:dyDescent="0.2">
      <c r="H543" s="94"/>
      <c r="I543" s="95"/>
    </row>
    <row r="544" spans="8:9" s="79" customFormat="1" ht="12.75" customHeight="1" x14ac:dyDescent="0.2">
      <c r="H544" s="94"/>
      <c r="I544" s="95"/>
    </row>
    <row r="545" spans="8:9" s="79" customFormat="1" ht="12.75" customHeight="1" x14ac:dyDescent="0.2">
      <c r="H545" s="94"/>
      <c r="I545" s="95"/>
    </row>
    <row r="546" spans="8:9" s="79" customFormat="1" ht="12.75" customHeight="1" x14ac:dyDescent="0.2">
      <c r="H546" s="94"/>
      <c r="I546" s="95"/>
    </row>
    <row r="547" spans="8:9" s="79" customFormat="1" ht="12.75" customHeight="1" x14ac:dyDescent="0.2">
      <c r="H547" s="94"/>
      <c r="I547" s="95"/>
    </row>
    <row r="548" spans="8:9" s="79" customFormat="1" ht="12.75" customHeight="1" x14ac:dyDescent="0.2">
      <c r="H548" s="94"/>
      <c r="I548" s="95"/>
    </row>
    <row r="549" spans="8:9" s="79" customFormat="1" ht="12.75" customHeight="1" x14ac:dyDescent="0.2">
      <c r="H549" s="94"/>
      <c r="I549" s="95"/>
    </row>
    <row r="550" spans="8:9" s="79" customFormat="1" ht="12.75" customHeight="1" x14ac:dyDescent="0.2">
      <c r="H550" s="94"/>
      <c r="I550" s="95"/>
    </row>
    <row r="551" spans="8:9" s="79" customFormat="1" ht="12.75" customHeight="1" x14ac:dyDescent="0.2">
      <c r="H551" s="94"/>
      <c r="I551" s="95"/>
    </row>
    <row r="552" spans="8:9" s="79" customFormat="1" ht="12.75" customHeight="1" x14ac:dyDescent="0.2">
      <c r="H552" s="94"/>
      <c r="I552" s="95"/>
    </row>
    <row r="553" spans="8:9" s="79" customFormat="1" ht="12.75" customHeight="1" x14ac:dyDescent="0.2">
      <c r="H553" s="94"/>
      <c r="I553" s="95"/>
    </row>
    <row r="554" spans="8:9" s="79" customFormat="1" ht="12.75" customHeight="1" x14ac:dyDescent="0.2">
      <c r="H554" s="94"/>
      <c r="I554" s="95"/>
    </row>
    <row r="555" spans="8:9" s="79" customFormat="1" ht="12.75" customHeight="1" x14ac:dyDescent="0.2">
      <c r="H555" s="94"/>
      <c r="I555" s="95"/>
    </row>
    <row r="556" spans="8:9" s="79" customFormat="1" ht="12.75" customHeight="1" x14ac:dyDescent="0.2">
      <c r="H556" s="94"/>
      <c r="I556" s="95"/>
    </row>
    <row r="557" spans="8:9" s="79" customFormat="1" ht="12.75" customHeight="1" x14ac:dyDescent="0.2">
      <c r="H557" s="94"/>
      <c r="I557" s="95"/>
    </row>
    <row r="558" spans="8:9" s="79" customFormat="1" ht="12.75" customHeight="1" x14ac:dyDescent="0.2">
      <c r="H558" s="94"/>
      <c r="I558" s="95"/>
    </row>
    <row r="559" spans="8:9" s="79" customFormat="1" ht="12.75" customHeight="1" x14ac:dyDescent="0.2">
      <c r="H559" s="94"/>
      <c r="I559" s="95"/>
    </row>
    <row r="560" spans="8:9" s="79" customFormat="1" ht="12.75" customHeight="1" x14ac:dyDescent="0.2">
      <c r="H560" s="94"/>
      <c r="I560" s="95"/>
    </row>
    <row r="561" spans="8:9" s="79" customFormat="1" ht="12.75" customHeight="1" x14ac:dyDescent="0.2">
      <c r="H561" s="94"/>
      <c r="I561" s="95"/>
    </row>
    <row r="562" spans="8:9" s="79" customFormat="1" ht="12.75" customHeight="1" x14ac:dyDescent="0.2">
      <c r="H562" s="94"/>
      <c r="I562" s="95"/>
    </row>
    <row r="563" spans="8:9" s="79" customFormat="1" ht="12.75" customHeight="1" x14ac:dyDescent="0.2">
      <c r="H563" s="94"/>
      <c r="I563" s="95"/>
    </row>
    <row r="564" spans="8:9" s="79" customFormat="1" ht="12.75" customHeight="1" x14ac:dyDescent="0.2">
      <c r="H564" s="94"/>
      <c r="I564" s="95"/>
    </row>
    <row r="565" spans="8:9" s="79" customFormat="1" ht="12.75" customHeight="1" x14ac:dyDescent="0.2">
      <c r="H565" s="94"/>
      <c r="I565" s="95"/>
    </row>
    <row r="566" spans="8:9" s="79" customFormat="1" ht="12.75" customHeight="1" x14ac:dyDescent="0.2">
      <c r="H566" s="94"/>
      <c r="I566" s="95"/>
    </row>
    <row r="567" spans="8:9" s="79" customFormat="1" ht="12.75" customHeight="1" x14ac:dyDescent="0.2">
      <c r="H567" s="94"/>
      <c r="I567" s="95"/>
    </row>
    <row r="568" spans="8:9" s="79" customFormat="1" ht="12.75" customHeight="1" x14ac:dyDescent="0.2">
      <c r="H568" s="94"/>
      <c r="I568" s="95"/>
    </row>
    <row r="569" spans="8:9" s="79" customFormat="1" ht="12.75" customHeight="1" x14ac:dyDescent="0.2">
      <c r="H569" s="94"/>
      <c r="I569" s="95"/>
    </row>
    <row r="570" spans="8:9" s="79" customFormat="1" ht="12.75" customHeight="1" x14ac:dyDescent="0.2">
      <c r="H570" s="94"/>
      <c r="I570" s="95"/>
    </row>
    <row r="571" spans="8:9" s="79" customFormat="1" ht="12.75" customHeight="1" x14ac:dyDescent="0.2">
      <c r="H571" s="94"/>
      <c r="I571" s="95"/>
    </row>
    <row r="572" spans="8:9" s="79" customFormat="1" ht="12.75" customHeight="1" x14ac:dyDescent="0.2">
      <c r="H572" s="94"/>
      <c r="I572" s="95"/>
    </row>
    <row r="573" spans="8:9" s="79" customFormat="1" ht="12.75" customHeight="1" x14ac:dyDescent="0.2">
      <c r="H573" s="94"/>
      <c r="I573" s="95"/>
    </row>
    <row r="574" spans="8:9" s="79" customFormat="1" ht="12.75" customHeight="1" x14ac:dyDescent="0.2">
      <c r="H574" s="94"/>
      <c r="I574" s="95"/>
    </row>
    <row r="575" spans="8:9" s="79" customFormat="1" ht="12.75" customHeight="1" x14ac:dyDescent="0.2">
      <c r="H575" s="94"/>
      <c r="I575" s="95"/>
    </row>
    <row r="576" spans="8:9" s="79" customFormat="1" ht="12.75" customHeight="1" x14ac:dyDescent="0.2">
      <c r="H576" s="94"/>
      <c r="I576" s="95"/>
    </row>
    <row r="577" spans="8:9" s="79" customFormat="1" ht="12.75" customHeight="1" x14ac:dyDescent="0.2">
      <c r="H577" s="94"/>
      <c r="I577" s="95"/>
    </row>
    <row r="578" spans="8:9" s="79" customFormat="1" ht="12.75" customHeight="1" x14ac:dyDescent="0.2">
      <c r="H578" s="94"/>
      <c r="I578" s="95"/>
    </row>
    <row r="579" spans="8:9" s="79" customFormat="1" ht="12.75" customHeight="1" x14ac:dyDescent="0.2">
      <c r="H579" s="94"/>
      <c r="I579" s="95"/>
    </row>
    <row r="580" spans="8:9" s="79" customFormat="1" ht="12.75" customHeight="1" x14ac:dyDescent="0.2">
      <c r="H580" s="94"/>
      <c r="I580" s="95"/>
    </row>
    <row r="581" spans="8:9" s="79" customFormat="1" ht="12.75" customHeight="1" x14ac:dyDescent="0.2">
      <c r="H581" s="94"/>
      <c r="I581" s="95"/>
    </row>
    <row r="582" spans="8:9" s="79" customFormat="1" ht="12.75" customHeight="1" x14ac:dyDescent="0.2">
      <c r="H582" s="94"/>
      <c r="I582" s="95"/>
    </row>
    <row r="583" spans="8:9" s="79" customFormat="1" ht="12.75" customHeight="1" x14ac:dyDescent="0.2">
      <c r="H583" s="94"/>
      <c r="I583" s="95"/>
    </row>
    <row r="584" spans="8:9" s="79" customFormat="1" ht="12.75" customHeight="1" x14ac:dyDescent="0.2">
      <c r="H584" s="94"/>
      <c r="I584" s="95"/>
    </row>
    <row r="585" spans="8:9" s="79" customFormat="1" ht="12.75" customHeight="1" x14ac:dyDescent="0.2">
      <c r="H585" s="94"/>
      <c r="I585" s="95"/>
    </row>
    <row r="586" spans="8:9" s="79" customFormat="1" ht="12.75" customHeight="1" x14ac:dyDescent="0.2">
      <c r="H586" s="94"/>
      <c r="I586" s="95"/>
    </row>
    <row r="587" spans="8:9" s="79" customFormat="1" ht="12.75" customHeight="1" x14ac:dyDescent="0.2">
      <c r="H587" s="94"/>
      <c r="I587" s="95"/>
    </row>
    <row r="588" spans="8:9" s="79" customFormat="1" ht="12.75" customHeight="1" x14ac:dyDescent="0.2">
      <c r="H588" s="94"/>
      <c r="I588" s="95"/>
    </row>
    <row r="589" spans="8:9" s="79" customFormat="1" ht="12.75" customHeight="1" x14ac:dyDescent="0.2">
      <c r="H589" s="94"/>
      <c r="I589" s="95"/>
    </row>
    <row r="590" spans="8:9" s="79" customFormat="1" ht="12.75" customHeight="1" x14ac:dyDescent="0.2">
      <c r="H590" s="94"/>
      <c r="I590" s="95"/>
    </row>
    <row r="591" spans="8:9" s="79" customFormat="1" ht="12.75" customHeight="1" x14ac:dyDescent="0.2">
      <c r="H591" s="94"/>
      <c r="I591" s="95"/>
    </row>
    <row r="592" spans="8:9" s="79" customFormat="1" ht="12.75" customHeight="1" x14ac:dyDescent="0.2">
      <c r="H592" s="94"/>
      <c r="I592" s="95"/>
    </row>
    <row r="593" spans="8:9" s="79" customFormat="1" ht="12.75" customHeight="1" x14ac:dyDescent="0.2">
      <c r="H593" s="94"/>
      <c r="I593" s="95"/>
    </row>
    <row r="594" spans="8:9" s="79" customFormat="1" ht="12.75" customHeight="1" x14ac:dyDescent="0.2">
      <c r="H594" s="94"/>
      <c r="I594" s="95"/>
    </row>
    <row r="595" spans="8:9" s="79" customFormat="1" ht="12.75" customHeight="1" x14ac:dyDescent="0.2">
      <c r="H595" s="94"/>
      <c r="I595" s="95"/>
    </row>
    <row r="596" spans="8:9" s="79" customFormat="1" ht="12.75" customHeight="1" x14ac:dyDescent="0.2">
      <c r="H596" s="94"/>
      <c r="I596" s="95"/>
    </row>
    <row r="597" spans="8:9" s="79" customFormat="1" ht="12.75" customHeight="1" x14ac:dyDescent="0.2">
      <c r="H597" s="94"/>
      <c r="I597" s="95"/>
    </row>
    <row r="598" spans="8:9" s="79" customFormat="1" ht="12.75" customHeight="1" x14ac:dyDescent="0.2">
      <c r="H598" s="94"/>
      <c r="I598" s="95"/>
    </row>
    <row r="599" spans="8:9" s="79" customFormat="1" ht="12.75" customHeight="1" x14ac:dyDescent="0.2">
      <c r="H599" s="94"/>
      <c r="I599" s="95"/>
    </row>
    <row r="600" spans="8:9" s="79" customFormat="1" ht="12.75" customHeight="1" x14ac:dyDescent="0.2">
      <c r="H600" s="94"/>
      <c r="I600" s="95"/>
    </row>
    <row r="601" spans="8:9" s="79" customFormat="1" ht="12.75" customHeight="1" x14ac:dyDescent="0.2">
      <c r="H601" s="94"/>
      <c r="I601" s="95"/>
    </row>
    <row r="602" spans="8:9" s="79" customFormat="1" ht="12.75" customHeight="1" x14ac:dyDescent="0.2">
      <c r="H602" s="94"/>
      <c r="I602" s="95"/>
    </row>
    <row r="603" spans="8:9" s="79" customFormat="1" ht="12.75" customHeight="1" x14ac:dyDescent="0.2">
      <c r="H603" s="94"/>
      <c r="I603" s="95"/>
    </row>
    <row r="604" spans="8:9" s="79" customFormat="1" ht="12.75" customHeight="1" x14ac:dyDescent="0.2">
      <c r="H604" s="94"/>
      <c r="I604" s="95"/>
    </row>
    <row r="605" spans="8:9" s="79" customFormat="1" ht="12.75" customHeight="1" x14ac:dyDescent="0.2">
      <c r="H605" s="94"/>
      <c r="I605" s="95"/>
    </row>
    <row r="606" spans="8:9" s="79" customFormat="1" ht="12.75" customHeight="1" x14ac:dyDescent="0.2">
      <c r="H606" s="94"/>
      <c r="I606" s="95"/>
    </row>
    <row r="607" spans="8:9" s="79" customFormat="1" ht="12.75" customHeight="1" x14ac:dyDescent="0.2">
      <c r="H607" s="94"/>
      <c r="I607" s="95"/>
    </row>
    <row r="608" spans="8:9" s="79" customFormat="1" ht="12.75" customHeight="1" x14ac:dyDescent="0.2">
      <c r="H608" s="94"/>
      <c r="I608" s="95"/>
    </row>
    <row r="609" spans="8:9" s="79" customFormat="1" ht="12.75" customHeight="1" x14ac:dyDescent="0.2">
      <c r="H609" s="94"/>
      <c r="I609" s="95"/>
    </row>
    <row r="610" spans="8:9" s="79" customFormat="1" ht="12.75" customHeight="1" x14ac:dyDescent="0.2">
      <c r="H610" s="94"/>
      <c r="I610" s="95"/>
    </row>
    <row r="611" spans="8:9" s="79" customFormat="1" ht="12.75" customHeight="1" x14ac:dyDescent="0.2">
      <c r="H611" s="94"/>
      <c r="I611" s="95"/>
    </row>
    <row r="612" spans="8:9" s="79" customFormat="1" ht="12.75" customHeight="1" x14ac:dyDescent="0.2">
      <c r="H612" s="94"/>
      <c r="I612" s="95"/>
    </row>
    <row r="613" spans="8:9" s="79" customFormat="1" ht="12.75" customHeight="1" x14ac:dyDescent="0.2">
      <c r="H613" s="94"/>
      <c r="I613" s="95"/>
    </row>
    <row r="614" spans="8:9" s="79" customFormat="1" ht="12.75" customHeight="1" x14ac:dyDescent="0.2">
      <c r="H614" s="94"/>
      <c r="I614" s="95"/>
    </row>
    <row r="615" spans="8:9" s="79" customFormat="1" ht="12.75" customHeight="1" x14ac:dyDescent="0.2">
      <c r="H615" s="94"/>
      <c r="I615" s="95"/>
    </row>
    <row r="616" spans="8:9" s="79" customFormat="1" ht="12.75" customHeight="1" x14ac:dyDescent="0.2">
      <c r="H616" s="94"/>
      <c r="I616" s="95"/>
    </row>
    <row r="617" spans="8:9" s="79" customFormat="1" ht="12.75" customHeight="1" x14ac:dyDescent="0.2">
      <c r="H617" s="94"/>
      <c r="I617" s="95"/>
    </row>
    <row r="618" spans="8:9" s="79" customFormat="1" ht="12.75" customHeight="1" x14ac:dyDescent="0.2">
      <c r="H618" s="94"/>
      <c r="I618" s="95"/>
    </row>
    <row r="619" spans="8:9" s="79" customFormat="1" ht="12.75" customHeight="1" x14ac:dyDescent="0.2">
      <c r="H619" s="94"/>
      <c r="I619" s="95"/>
    </row>
    <row r="620" spans="8:9" s="79" customFormat="1" ht="12.75" customHeight="1" x14ac:dyDescent="0.2">
      <c r="H620" s="94"/>
      <c r="I620" s="95"/>
    </row>
    <row r="621" spans="8:9" s="79" customFormat="1" ht="12.75" customHeight="1" x14ac:dyDescent="0.2">
      <c r="H621" s="94"/>
      <c r="I621" s="95"/>
    </row>
    <row r="622" spans="8:9" s="79" customFormat="1" ht="12.75" customHeight="1" x14ac:dyDescent="0.2">
      <c r="H622" s="94"/>
      <c r="I622" s="95"/>
    </row>
    <row r="623" spans="8:9" s="79" customFormat="1" ht="12.75" customHeight="1" x14ac:dyDescent="0.2">
      <c r="H623" s="94"/>
      <c r="I623" s="95"/>
    </row>
    <row r="624" spans="8:9" s="79" customFormat="1" ht="12.75" customHeight="1" x14ac:dyDescent="0.2">
      <c r="H624" s="94"/>
      <c r="I624" s="95"/>
    </row>
    <row r="625" spans="8:9" s="79" customFormat="1" ht="12.75" customHeight="1" x14ac:dyDescent="0.2">
      <c r="H625" s="94"/>
      <c r="I625" s="95"/>
    </row>
    <row r="626" spans="8:9" s="79" customFormat="1" ht="12.75" customHeight="1" x14ac:dyDescent="0.2">
      <c r="H626" s="94"/>
      <c r="I626" s="95"/>
    </row>
    <row r="627" spans="8:9" s="79" customFormat="1" ht="12.75" customHeight="1" x14ac:dyDescent="0.2">
      <c r="H627" s="94"/>
      <c r="I627" s="95"/>
    </row>
    <row r="628" spans="8:9" s="79" customFormat="1" ht="12.75" customHeight="1" x14ac:dyDescent="0.2">
      <c r="H628" s="94"/>
      <c r="I628" s="95"/>
    </row>
    <row r="629" spans="8:9" s="79" customFormat="1" ht="12.75" customHeight="1" x14ac:dyDescent="0.2">
      <c r="H629" s="94"/>
      <c r="I629" s="95"/>
    </row>
    <row r="630" spans="8:9" s="79" customFormat="1" ht="12.75" customHeight="1" x14ac:dyDescent="0.2">
      <c r="H630" s="94"/>
      <c r="I630" s="95"/>
    </row>
    <row r="631" spans="8:9" s="79" customFormat="1" ht="12.75" customHeight="1" x14ac:dyDescent="0.2">
      <c r="H631" s="94"/>
      <c r="I631" s="95"/>
    </row>
    <row r="632" spans="8:9" s="79" customFormat="1" ht="12.75" customHeight="1" x14ac:dyDescent="0.2">
      <c r="H632" s="94"/>
      <c r="I632" s="95"/>
    </row>
    <row r="633" spans="8:9" s="79" customFormat="1" ht="12.75" customHeight="1" x14ac:dyDescent="0.2">
      <c r="H633" s="94"/>
      <c r="I633" s="95"/>
    </row>
    <row r="634" spans="8:9" s="79" customFormat="1" ht="12.75" customHeight="1" x14ac:dyDescent="0.2">
      <c r="H634" s="94"/>
      <c r="I634" s="95"/>
    </row>
    <row r="635" spans="8:9" s="79" customFormat="1" ht="12.75" customHeight="1" x14ac:dyDescent="0.2">
      <c r="H635" s="94"/>
      <c r="I635" s="95"/>
    </row>
    <row r="636" spans="8:9" s="79" customFormat="1" ht="12.75" customHeight="1" x14ac:dyDescent="0.2">
      <c r="H636" s="94"/>
      <c r="I636" s="95"/>
    </row>
    <row r="637" spans="8:9" s="79" customFormat="1" ht="12.75" customHeight="1" x14ac:dyDescent="0.2">
      <c r="H637" s="94"/>
      <c r="I637" s="95"/>
    </row>
    <row r="638" spans="8:9" s="79" customFormat="1" ht="12.75" customHeight="1" x14ac:dyDescent="0.2">
      <c r="H638" s="94"/>
      <c r="I638" s="95"/>
    </row>
    <row r="639" spans="8:9" s="79" customFormat="1" ht="12.75" customHeight="1" x14ac:dyDescent="0.2">
      <c r="H639" s="94"/>
      <c r="I639" s="95"/>
    </row>
    <row r="640" spans="8:9" s="79" customFormat="1" ht="12.75" customHeight="1" x14ac:dyDescent="0.2">
      <c r="H640" s="94"/>
      <c r="I640" s="95"/>
    </row>
    <row r="641" spans="8:9" s="79" customFormat="1" ht="12.75" customHeight="1" x14ac:dyDescent="0.2">
      <c r="H641" s="94"/>
      <c r="I641" s="95"/>
    </row>
    <row r="642" spans="8:9" s="79" customFormat="1" ht="12.75" customHeight="1" x14ac:dyDescent="0.2">
      <c r="H642" s="94"/>
      <c r="I642" s="95"/>
    </row>
    <row r="643" spans="8:9" s="79" customFormat="1" ht="12.75" customHeight="1" x14ac:dyDescent="0.2">
      <c r="H643" s="94"/>
      <c r="I643" s="95"/>
    </row>
    <row r="644" spans="8:9" s="79" customFormat="1" ht="12.75" customHeight="1" x14ac:dyDescent="0.2">
      <c r="H644" s="94"/>
      <c r="I644" s="95"/>
    </row>
    <row r="645" spans="8:9" s="79" customFormat="1" ht="12.75" customHeight="1" x14ac:dyDescent="0.2">
      <c r="H645" s="94"/>
      <c r="I645" s="95"/>
    </row>
    <row r="646" spans="8:9" s="79" customFormat="1" ht="12.75" customHeight="1" x14ac:dyDescent="0.2">
      <c r="H646" s="94"/>
      <c r="I646" s="95"/>
    </row>
    <row r="647" spans="8:9" s="79" customFormat="1" ht="12.75" customHeight="1" x14ac:dyDescent="0.2">
      <c r="H647" s="94"/>
      <c r="I647" s="95"/>
    </row>
    <row r="648" spans="8:9" s="79" customFormat="1" ht="13.5" customHeight="1" x14ac:dyDescent="0.2">
      <c r="H648" s="94"/>
      <c r="I648" s="95"/>
    </row>
    <row r="649" spans="8:9" s="79" customFormat="1" ht="12.75" customHeight="1" x14ac:dyDescent="0.2">
      <c r="H649" s="94"/>
      <c r="I649" s="95"/>
    </row>
    <row r="650" spans="8:9" s="79" customFormat="1" ht="12.75" customHeight="1" x14ac:dyDescent="0.2">
      <c r="H650" s="94"/>
      <c r="I650" s="95"/>
    </row>
    <row r="651" spans="8:9" s="79" customFormat="1" ht="12.75" customHeight="1" x14ac:dyDescent="0.2">
      <c r="H651" s="94"/>
      <c r="I651" s="95"/>
    </row>
    <row r="652" spans="8:9" s="79" customFormat="1" ht="12.75" customHeight="1" x14ac:dyDescent="0.2">
      <c r="H652" s="94"/>
      <c r="I652" s="95"/>
    </row>
    <row r="653" spans="8:9" s="79" customFormat="1" ht="12.75" customHeight="1" x14ac:dyDescent="0.2">
      <c r="H653" s="94"/>
      <c r="I653" s="95"/>
    </row>
    <row r="654" spans="8:9" s="79" customFormat="1" ht="12.75" customHeight="1" x14ac:dyDescent="0.2">
      <c r="H654" s="94"/>
      <c r="I654" s="95"/>
    </row>
    <row r="655" spans="8:9" s="79" customFormat="1" ht="13.5" customHeight="1" x14ac:dyDescent="0.2">
      <c r="H655" s="94"/>
      <c r="I655" s="95"/>
    </row>
    <row r="656" spans="8:9" s="79" customFormat="1" ht="13.5" customHeight="1" x14ac:dyDescent="0.2">
      <c r="H656" s="94"/>
      <c r="I656" s="95"/>
    </row>
    <row r="657" spans="8:9" s="79" customFormat="1" ht="13.5" customHeight="1" x14ac:dyDescent="0.2">
      <c r="H657" s="94"/>
      <c r="I657" s="95"/>
    </row>
    <row r="658" spans="8:9" s="79" customFormat="1" ht="13.5" customHeight="1" x14ac:dyDescent="0.2">
      <c r="H658" s="94"/>
      <c r="I658" s="95"/>
    </row>
    <row r="659" spans="8:9" s="79" customFormat="1" ht="13.5" customHeight="1" x14ac:dyDescent="0.2">
      <c r="H659" s="94"/>
      <c r="I659" s="95"/>
    </row>
    <row r="660" spans="8:9" s="79" customFormat="1" ht="13.5" customHeight="1" x14ac:dyDescent="0.2">
      <c r="H660" s="94"/>
      <c r="I660" s="95"/>
    </row>
    <row r="661" spans="8:9" s="79" customFormat="1" ht="13.5" customHeight="1" x14ac:dyDescent="0.2">
      <c r="H661" s="94"/>
      <c r="I661" s="95"/>
    </row>
    <row r="662" spans="8:9" s="79" customFormat="1" ht="12.75" customHeight="1" x14ac:dyDescent="0.2">
      <c r="H662" s="94"/>
      <c r="I662" s="95"/>
    </row>
    <row r="663" spans="8:9" s="79" customFormat="1" ht="12.75" customHeight="1" x14ac:dyDescent="0.2">
      <c r="H663" s="94"/>
      <c r="I663" s="95"/>
    </row>
    <row r="664" spans="8:9" s="79" customFormat="1" ht="16.5" customHeight="1" x14ac:dyDescent="0.2">
      <c r="H664" s="94"/>
      <c r="I664" s="95"/>
    </row>
    <row r="665" spans="8:9" s="79" customFormat="1" ht="12.75" customHeight="1" x14ac:dyDescent="0.2">
      <c r="H665" s="94"/>
      <c r="I665" s="95"/>
    </row>
    <row r="666" spans="8:9" s="79" customFormat="1" ht="12.75" customHeight="1" x14ac:dyDescent="0.2">
      <c r="H666" s="94"/>
      <c r="I666" s="95"/>
    </row>
    <row r="667" spans="8:9" s="79" customFormat="1" ht="12.75" customHeight="1" x14ac:dyDescent="0.2">
      <c r="H667" s="94"/>
      <c r="I667" s="95"/>
    </row>
    <row r="668" spans="8:9" s="79" customFormat="1" ht="12.75" customHeight="1" x14ac:dyDescent="0.2">
      <c r="H668" s="94"/>
      <c r="I668" s="95"/>
    </row>
    <row r="669" spans="8:9" s="79" customFormat="1" ht="15" customHeight="1" x14ac:dyDescent="0.2">
      <c r="H669" s="94"/>
      <c r="I669" s="95"/>
    </row>
    <row r="670" spans="8:9" s="79" customFormat="1" ht="12.75" customHeight="1" x14ac:dyDescent="0.2">
      <c r="H670" s="94"/>
      <c r="I670" s="95"/>
    </row>
    <row r="671" spans="8:9" s="79" customFormat="1" ht="12.75" customHeight="1" x14ac:dyDescent="0.2">
      <c r="H671" s="94"/>
      <c r="I671" s="95"/>
    </row>
    <row r="672" spans="8:9" s="79" customFormat="1" ht="15" customHeight="1" x14ac:dyDescent="0.2">
      <c r="H672" s="94"/>
      <c r="I672" s="95"/>
    </row>
    <row r="673" spans="8:9" s="79" customFormat="1" ht="12.75" customHeight="1" x14ac:dyDescent="0.2">
      <c r="H673" s="94"/>
      <c r="I673" s="95"/>
    </row>
    <row r="674" spans="8:9" s="79" customFormat="1" ht="12.75" customHeight="1" x14ac:dyDescent="0.2">
      <c r="H674" s="94"/>
      <c r="I674" s="95"/>
    </row>
    <row r="675" spans="8:9" s="79" customFormat="1" ht="12.75" customHeight="1" x14ac:dyDescent="0.2">
      <c r="H675" s="94"/>
      <c r="I675" s="95"/>
    </row>
    <row r="676" spans="8:9" s="79" customFormat="1" ht="12.75" customHeight="1" x14ac:dyDescent="0.2">
      <c r="H676" s="94"/>
      <c r="I676" s="95"/>
    </row>
    <row r="677" spans="8:9" s="79" customFormat="1" ht="12.75" customHeight="1" x14ac:dyDescent="0.2">
      <c r="H677" s="94"/>
      <c r="I677" s="95"/>
    </row>
    <row r="678" spans="8:9" s="79" customFormat="1" ht="12.75" customHeight="1" x14ac:dyDescent="0.2">
      <c r="H678" s="94"/>
      <c r="I678" s="95"/>
    </row>
    <row r="679" spans="8:9" s="79" customFormat="1" ht="12.75" customHeight="1" x14ac:dyDescent="0.2">
      <c r="H679" s="94"/>
      <c r="I679" s="95"/>
    </row>
    <row r="680" spans="8:9" s="79" customFormat="1" ht="12.75" customHeight="1" x14ac:dyDescent="0.2">
      <c r="H680" s="94"/>
      <c r="I680" s="95"/>
    </row>
    <row r="681" spans="8:9" s="79" customFormat="1" ht="12.75" customHeight="1" x14ac:dyDescent="0.2">
      <c r="H681" s="94"/>
      <c r="I681" s="95"/>
    </row>
    <row r="682" spans="8:9" s="79" customFormat="1" ht="12.75" customHeight="1" x14ac:dyDescent="0.2">
      <c r="H682" s="94"/>
      <c r="I682" s="95"/>
    </row>
    <row r="683" spans="8:9" s="79" customFormat="1" ht="12.75" customHeight="1" x14ac:dyDescent="0.2">
      <c r="H683" s="94"/>
      <c r="I683" s="95"/>
    </row>
    <row r="684" spans="8:9" s="79" customFormat="1" ht="12.75" customHeight="1" x14ac:dyDescent="0.2">
      <c r="H684" s="94"/>
      <c r="I684" s="95"/>
    </row>
    <row r="685" spans="8:9" s="79" customFormat="1" ht="12.75" customHeight="1" x14ac:dyDescent="0.2">
      <c r="H685" s="94"/>
      <c r="I685" s="95"/>
    </row>
    <row r="686" spans="8:9" s="79" customFormat="1" ht="12.75" customHeight="1" x14ac:dyDescent="0.2">
      <c r="H686" s="94"/>
      <c r="I686" s="95"/>
    </row>
    <row r="687" spans="8:9" s="79" customFormat="1" ht="12.75" customHeight="1" x14ac:dyDescent="0.2">
      <c r="H687" s="94"/>
      <c r="I687" s="95"/>
    </row>
    <row r="688" spans="8:9" s="79" customFormat="1" ht="12.75" customHeight="1" x14ac:dyDescent="0.2">
      <c r="H688" s="94"/>
      <c r="I688" s="95"/>
    </row>
    <row r="689" spans="8:9" s="79" customFormat="1" ht="12.75" customHeight="1" x14ac:dyDescent="0.2">
      <c r="H689" s="94"/>
      <c r="I689" s="95"/>
    </row>
    <row r="690" spans="8:9" s="79" customFormat="1" ht="12.75" customHeight="1" x14ac:dyDescent="0.2">
      <c r="H690" s="94"/>
      <c r="I690" s="95"/>
    </row>
    <row r="691" spans="8:9" s="79" customFormat="1" ht="12.75" customHeight="1" x14ac:dyDescent="0.2">
      <c r="H691" s="94"/>
      <c r="I691" s="95"/>
    </row>
    <row r="692" spans="8:9" s="79" customFormat="1" ht="12.75" customHeight="1" x14ac:dyDescent="0.2">
      <c r="H692" s="94"/>
      <c r="I692" s="95"/>
    </row>
    <row r="693" spans="8:9" s="79" customFormat="1" ht="12.75" customHeight="1" x14ac:dyDescent="0.2">
      <c r="H693" s="94"/>
      <c r="I693" s="95"/>
    </row>
    <row r="694" spans="8:9" s="79" customFormat="1" ht="12.75" customHeight="1" x14ac:dyDescent="0.2">
      <c r="H694" s="94"/>
      <c r="I694" s="95"/>
    </row>
    <row r="695" spans="8:9" s="79" customFormat="1" ht="12.75" customHeight="1" x14ac:dyDescent="0.2">
      <c r="H695" s="94"/>
      <c r="I695" s="95"/>
    </row>
    <row r="696" spans="8:9" s="79" customFormat="1" ht="12.75" customHeight="1" x14ac:dyDescent="0.2">
      <c r="H696" s="94"/>
      <c r="I696" s="95"/>
    </row>
    <row r="697" spans="8:9" s="79" customFormat="1" ht="12.75" customHeight="1" x14ac:dyDescent="0.2">
      <c r="H697" s="94"/>
      <c r="I697" s="95"/>
    </row>
    <row r="698" spans="8:9" s="79" customFormat="1" ht="12.75" customHeight="1" x14ac:dyDescent="0.2">
      <c r="H698" s="94"/>
      <c r="I698" s="95"/>
    </row>
    <row r="699" spans="8:9" s="79" customFormat="1" ht="12.75" customHeight="1" x14ac:dyDescent="0.2">
      <c r="H699" s="94"/>
      <c r="I699" s="95"/>
    </row>
    <row r="700" spans="8:9" s="79" customFormat="1" ht="12.75" customHeight="1" x14ac:dyDescent="0.2">
      <c r="H700" s="94"/>
      <c r="I700" s="95"/>
    </row>
    <row r="701" spans="8:9" s="79" customFormat="1" ht="12.75" customHeight="1" x14ac:dyDescent="0.2">
      <c r="H701" s="94"/>
      <c r="I701" s="95"/>
    </row>
    <row r="702" spans="8:9" s="79" customFormat="1" ht="12.75" customHeight="1" x14ac:dyDescent="0.2">
      <c r="H702" s="94"/>
      <c r="I702" s="95"/>
    </row>
    <row r="703" spans="8:9" s="79" customFormat="1" ht="12.75" customHeight="1" x14ac:dyDescent="0.2">
      <c r="H703" s="94"/>
      <c r="I703" s="95"/>
    </row>
    <row r="704" spans="8:9" s="79" customFormat="1" ht="12.75" customHeight="1" x14ac:dyDescent="0.2">
      <c r="H704" s="94"/>
      <c r="I704" s="95"/>
    </row>
    <row r="705" spans="8:9" s="79" customFormat="1" ht="12.75" customHeight="1" x14ac:dyDescent="0.2">
      <c r="H705" s="94"/>
      <c r="I705" s="95"/>
    </row>
    <row r="706" spans="8:9" s="79" customFormat="1" ht="12.75" customHeight="1" x14ac:dyDescent="0.2">
      <c r="H706" s="94"/>
      <c r="I706" s="95"/>
    </row>
    <row r="707" spans="8:9" s="79" customFormat="1" ht="12.75" customHeight="1" x14ac:dyDescent="0.2">
      <c r="H707" s="94"/>
      <c r="I707" s="95"/>
    </row>
    <row r="708" spans="8:9" s="79" customFormat="1" ht="12.75" customHeight="1" x14ac:dyDescent="0.2">
      <c r="H708" s="94"/>
      <c r="I708" s="95"/>
    </row>
    <row r="709" spans="8:9" s="79" customFormat="1" ht="12.75" customHeight="1" x14ac:dyDescent="0.2">
      <c r="H709" s="94"/>
      <c r="I709" s="95"/>
    </row>
    <row r="710" spans="8:9" s="79" customFormat="1" ht="12.75" customHeight="1" x14ac:dyDescent="0.2">
      <c r="H710" s="94"/>
      <c r="I710" s="95"/>
    </row>
    <row r="711" spans="8:9" s="79" customFormat="1" ht="12.75" customHeight="1" x14ac:dyDescent="0.2">
      <c r="H711" s="94"/>
      <c r="I711" s="95"/>
    </row>
    <row r="712" spans="8:9" s="79" customFormat="1" ht="12.75" customHeight="1" x14ac:dyDescent="0.2">
      <c r="H712" s="94"/>
      <c r="I712" s="95"/>
    </row>
    <row r="713" spans="8:9" s="79" customFormat="1" ht="12.75" customHeight="1" x14ac:dyDescent="0.2">
      <c r="H713" s="94"/>
      <c r="I713" s="95"/>
    </row>
    <row r="714" spans="8:9" s="79" customFormat="1" ht="12.75" customHeight="1" x14ac:dyDescent="0.2">
      <c r="H714" s="94"/>
      <c r="I714" s="95"/>
    </row>
    <row r="715" spans="8:9" s="79" customFormat="1" ht="12.75" customHeight="1" x14ac:dyDescent="0.2">
      <c r="H715" s="94"/>
      <c r="I715" s="95"/>
    </row>
    <row r="716" spans="8:9" s="79" customFormat="1" ht="12.75" customHeight="1" x14ac:dyDescent="0.2">
      <c r="H716" s="94"/>
      <c r="I716" s="95"/>
    </row>
    <row r="717" spans="8:9" s="79" customFormat="1" ht="12.75" customHeight="1" x14ac:dyDescent="0.2">
      <c r="H717" s="94"/>
      <c r="I717" s="95"/>
    </row>
    <row r="718" spans="8:9" s="79" customFormat="1" ht="12.75" customHeight="1" x14ac:dyDescent="0.2">
      <c r="H718" s="94"/>
      <c r="I718" s="95"/>
    </row>
    <row r="719" spans="8:9" s="79" customFormat="1" ht="12.75" customHeight="1" x14ac:dyDescent="0.2">
      <c r="H719" s="94"/>
      <c r="I719" s="95"/>
    </row>
    <row r="720" spans="8:9" s="79" customFormat="1" ht="12.75" customHeight="1" x14ac:dyDescent="0.2">
      <c r="H720" s="94"/>
      <c r="I720" s="95"/>
    </row>
    <row r="721" spans="8:9" s="79" customFormat="1" ht="12.75" customHeight="1" x14ac:dyDescent="0.2">
      <c r="H721" s="94"/>
      <c r="I721" s="95"/>
    </row>
    <row r="722" spans="8:9" s="79" customFormat="1" ht="12.75" customHeight="1" x14ac:dyDescent="0.2">
      <c r="H722" s="94"/>
      <c r="I722" s="95"/>
    </row>
    <row r="723" spans="8:9" s="79" customFormat="1" ht="12.75" customHeight="1" x14ac:dyDescent="0.2">
      <c r="H723" s="94"/>
      <c r="I723" s="95"/>
    </row>
    <row r="724" spans="8:9" s="79" customFormat="1" ht="12.75" customHeight="1" x14ac:dyDescent="0.2">
      <c r="H724" s="94"/>
      <c r="I724" s="95"/>
    </row>
    <row r="725" spans="8:9" s="79" customFormat="1" ht="12.75" customHeight="1" x14ac:dyDescent="0.2">
      <c r="H725" s="94"/>
      <c r="I725" s="95"/>
    </row>
    <row r="726" spans="8:9" s="79" customFormat="1" ht="12.75" customHeight="1" x14ac:dyDescent="0.2">
      <c r="H726" s="94"/>
      <c r="I726" s="95"/>
    </row>
    <row r="727" spans="8:9" s="79" customFormat="1" ht="12.75" customHeight="1" x14ac:dyDescent="0.2">
      <c r="H727" s="94"/>
      <c r="I727" s="95"/>
    </row>
    <row r="728" spans="8:9" s="79" customFormat="1" ht="12.75" customHeight="1" x14ac:dyDescent="0.2">
      <c r="H728" s="94"/>
      <c r="I728" s="95"/>
    </row>
    <row r="729" spans="8:9" s="79" customFormat="1" ht="12.75" customHeight="1" x14ac:dyDescent="0.2">
      <c r="H729" s="94"/>
      <c r="I729" s="95"/>
    </row>
    <row r="730" spans="8:9" s="79" customFormat="1" ht="12.75" customHeight="1" x14ac:dyDescent="0.2">
      <c r="H730" s="94"/>
      <c r="I730" s="95"/>
    </row>
    <row r="731" spans="8:9" s="79" customFormat="1" ht="12.75" customHeight="1" x14ac:dyDescent="0.2">
      <c r="H731" s="94"/>
      <c r="I731" s="95"/>
    </row>
    <row r="732" spans="8:9" s="79" customFormat="1" ht="12.75" customHeight="1" x14ac:dyDescent="0.2">
      <c r="H732" s="94"/>
      <c r="I732" s="95"/>
    </row>
    <row r="733" spans="8:9" s="79" customFormat="1" ht="12.75" customHeight="1" x14ac:dyDescent="0.2">
      <c r="H733" s="94"/>
      <c r="I733" s="95"/>
    </row>
    <row r="734" spans="8:9" s="79" customFormat="1" ht="12.75" customHeight="1" x14ac:dyDescent="0.2">
      <c r="H734" s="94"/>
      <c r="I734" s="95"/>
    </row>
    <row r="735" spans="8:9" s="79" customFormat="1" ht="12.75" customHeight="1" x14ac:dyDescent="0.2">
      <c r="H735" s="94"/>
      <c r="I735" s="95"/>
    </row>
    <row r="736" spans="8:9" s="79" customFormat="1" ht="12.75" customHeight="1" x14ac:dyDescent="0.2">
      <c r="H736" s="94"/>
      <c r="I736" s="95"/>
    </row>
    <row r="737" spans="8:9" s="79" customFormat="1" ht="12.75" customHeight="1" x14ac:dyDescent="0.2">
      <c r="H737" s="94"/>
      <c r="I737" s="95"/>
    </row>
    <row r="738" spans="8:9" s="79" customFormat="1" ht="12.75" customHeight="1" x14ac:dyDescent="0.2">
      <c r="H738" s="94"/>
      <c r="I738" s="95"/>
    </row>
    <row r="739" spans="8:9" s="79" customFormat="1" ht="12.75" customHeight="1" x14ac:dyDescent="0.2">
      <c r="H739" s="94"/>
      <c r="I739" s="95"/>
    </row>
    <row r="740" spans="8:9" s="79" customFormat="1" ht="12.75" customHeight="1" x14ac:dyDescent="0.2">
      <c r="H740" s="94"/>
      <c r="I740" s="95"/>
    </row>
    <row r="741" spans="8:9" s="79" customFormat="1" ht="12.75" customHeight="1" x14ac:dyDescent="0.2">
      <c r="H741" s="94"/>
      <c r="I741" s="95"/>
    </row>
    <row r="742" spans="8:9" s="79" customFormat="1" ht="12.75" customHeight="1" x14ac:dyDescent="0.2">
      <c r="H742" s="94"/>
      <c r="I742" s="95"/>
    </row>
    <row r="743" spans="8:9" s="79" customFormat="1" ht="12.75" customHeight="1" x14ac:dyDescent="0.2">
      <c r="H743" s="94"/>
      <c r="I743" s="95"/>
    </row>
    <row r="744" spans="8:9" s="79" customFormat="1" ht="12.75" customHeight="1" x14ac:dyDescent="0.2">
      <c r="H744" s="94"/>
      <c r="I744" s="95"/>
    </row>
    <row r="745" spans="8:9" s="79" customFormat="1" ht="12.75" customHeight="1" x14ac:dyDescent="0.2">
      <c r="H745" s="94"/>
      <c r="I745" s="95"/>
    </row>
    <row r="746" spans="8:9" s="79" customFormat="1" ht="12.75" customHeight="1" x14ac:dyDescent="0.2">
      <c r="H746" s="94"/>
      <c r="I746" s="95"/>
    </row>
    <row r="747" spans="8:9" s="79" customFormat="1" ht="12.75" customHeight="1" x14ac:dyDescent="0.2">
      <c r="H747" s="94"/>
      <c r="I747" s="95"/>
    </row>
    <row r="748" spans="8:9" s="79" customFormat="1" ht="12.75" customHeight="1" x14ac:dyDescent="0.2">
      <c r="H748" s="94"/>
      <c r="I748" s="95"/>
    </row>
    <row r="749" spans="8:9" s="79" customFormat="1" ht="12.75" customHeight="1" x14ac:dyDescent="0.2">
      <c r="H749" s="94"/>
      <c r="I749" s="95"/>
    </row>
    <row r="750" spans="8:9" s="79" customFormat="1" ht="12.75" customHeight="1" x14ac:dyDescent="0.2">
      <c r="H750" s="94"/>
      <c r="I750" s="95"/>
    </row>
    <row r="751" spans="8:9" s="79" customFormat="1" ht="12.75" customHeight="1" x14ac:dyDescent="0.2">
      <c r="H751" s="94"/>
      <c r="I751" s="95"/>
    </row>
    <row r="752" spans="8:9" s="79" customFormat="1" ht="12.75" customHeight="1" x14ac:dyDescent="0.2">
      <c r="H752" s="94"/>
      <c r="I752" s="95"/>
    </row>
    <row r="753" spans="8:9" s="79" customFormat="1" ht="12.75" customHeight="1" x14ac:dyDescent="0.2">
      <c r="H753" s="94"/>
      <c r="I753" s="95"/>
    </row>
    <row r="754" spans="8:9" s="79" customFormat="1" ht="12.75" customHeight="1" x14ac:dyDescent="0.2">
      <c r="H754" s="94"/>
      <c r="I754" s="95"/>
    </row>
    <row r="755" spans="8:9" s="79" customFormat="1" ht="12.75" customHeight="1" x14ac:dyDescent="0.2">
      <c r="H755" s="94"/>
      <c r="I755" s="95"/>
    </row>
    <row r="756" spans="8:9" s="79" customFormat="1" ht="12.75" customHeight="1" x14ac:dyDescent="0.2">
      <c r="H756" s="94"/>
      <c r="I756" s="95"/>
    </row>
    <row r="757" spans="8:9" s="79" customFormat="1" ht="12.75" customHeight="1" x14ac:dyDescent="0.2">
      <c r="H757" s="94"/>
      <c r="I757" s="95"/>
    </row>
    <row r="758" spans="8:9" s="79" customFormat="1" ht="12.75" customHeight="1" x14ac:dyDescent="0.2">
      <c r="H758" s="94"/>
      <c r="I758" s="95"/>
    </row>
    <row r="759" spans="8:9" s="79" customFormat="1" ht="12.75" customHeight="1" x14ac:dyDescent="0.2">
      <c r="H759" s="94"/>
      <c r="I759" s="95"/>
    </row>
    <row r="760" spans="8:9" s="79" customFormat="1" ht="12.75" customHeight="1" x14ac:dyDescent="0.2">
      <c r="H760" s="94"/>
      <c r="I760" s="95"/>
    </row>
    <row r="761" spans="8:9" s="79" customFormat="1" ht="12.75" customHeight="1" x14ac:dyDescent="0.2">
      <c r="H761" s="94"/>
      <c r="I761" s="95"/>
    </row>
    <row r="762" spans="8:9" s="79" customFormat="1" ht="12.75" customHeight="1" x14ac:dyDescent="0.2">
      <c r="H762" s="94"/>
      <c r="I762" s="95"/>
    </row>
    <row r="763" spans="8:9" s="79" customFormat="1" ht="12.75" customHeight="1" x14ac:dyDescent="0.2">
      <c r="H763" s="94"/>
      <c r="I763" s="95"/>
    </row>
    <row r="764" spans="8:9" s="79" customFormat="1" ht="12.75" customHeight="1" x14ac:dyDescent="0.2">
      <c r="H764" s="94"/>
      <c r="I764" s="95"/>
    </row>
    <row r="765" spans="8:9" s="79" customFormat="1" ht="12.75" customHeight="1" x14ac:dyDescent="0.2">
      <c r="H765" s="94"/>
      <c r="I765" s="95"/>
    </row>
    <row r="766" spans="8:9" s="79" customFormat="1" ht="12.75" customHeight="1" x14ac:dyDescent="0.2">
      <c r="H766" s="94"/>
      <c r="I766" s="95"/>
    </row>
    <row r="767" spans="8:9" s="79" customFormat="1" ht="12.75" customHeight="1" x14ac:dyDescent="0.2">
      <c r="H767" s="94"/>
      <c r="I767" s="95"/>
    </row>
    <row r="768" spans="8:9" s="79" customFormat="1" ht="12.75" customHeight="1" x14ac:dyDescent="0.2">
      <c r="H768" s="94"/>
      <c r="I768" s="95"/>
    </row>
    <row r="769" spans="8:9" s="79" customFormat="1" ht="12.75" customHeight="1" x14ac:dyDescent="0.2">
      <c r="H769" s="94"/>
      <c r="I769" s="95"/>
    </row>
    <row r="770" spans="8:9" s="79" customFormat="1" ht="12.75" customHeight="1" x14ac:dyDescent="0.2">
      <c r="H770" s="94"/>
      <c r="I770" s="95"/>
    </row>
    <row r="771" spans="8:9" s="79" customFormat="1" ht="12.75" customHeight="1" x14ac:dyDescent="0.2">
      <c r="H771" s="94"/>
      <c r="I771" s="95"/>
    </row>
    <row r="772" spans="8:9" s="79" customFormat="1" ht="12.75" customHeight="1" x14ac:dyDescent="0.2">
      <c r="H772" s="94"/>
      <c r="I772" s="95"/>
    </row>
    <row r="773" spans="8:9" s="79" customFormat="1" ht="12.75" customHeight="1" x14ac:dyDescent="0.2">
      <c r="H773" s="94"/>
      <c r="I773" s="95"/>
    </row>
    <row r="774" spans="8:9" s="79" customFormat="1" ht="12.75" customHeight="1" x14ac:dyDescent="0.2">
      <c r="H774" s="94"/>
      <c r="I774" s="95"/>
    </row>
    <row r="775" spans="8:9" s="79" customFormat="1" ht="12.75" customHeight="1" x14ac:dyDescent="0.2">
      <c r="H775" s="94"/>
      <c r="I775" s="95"/>
    </row>
    <row r="776" spans="8:9" s="79" customFormat="1" ht="12.75" customHeight="1" x14ac:dyDescent="0.2">
      <c r="H776" s="94"/>
      <c r="I776" s="95"/>
    </row>
    <row r="777" spans="8:9" s="79" customFormat="1" ht="12.75" customHeight="1" x14ac:dyDescent="0.2">
      <c r="H777" s="94"/>
      <c r="I777" s="95"/>
    </row>
    <row r="778" spans="8:9" s="79" customFormat="1" ht="12.75" customHeight="1" x14ac:dyDescent="0.2">
      <c r="H778" s="94"/>
      <c r="I778" s="95"/>
    </row>
    <row r="779" spans="8:9" s="79" customFormat="1" ht="12.75" customHeight="1" x14ac:dyDescent="0.2">
      <c r="H779" s="94"/>
      <c r="I779" s="95"/>
    </row>
    <row r="780" spans="8:9" s="79" customFormat="1" ht="12.75" customHeight="1" x14ac:dyDescent="0.2">
      <c r="H780" s="94"/>
      <c r="I780" s="95"/>
    </row>
    <row r="781" spans="8:9" s="79" customFormat="1" ht="12.75" customHeight="1" x14ac:dyDescent="0.2">
      <c r="H781" s="94"/>
      <c r="I781" s="95"/>
    </row>
    <row r="782" spans="8:9" s="79" customFormat="1" ht="12.75" customHeight="1" x14ac:dyDescent="0.2">
      <c r="H782" s="94"/>
      <c r="I782" s="95"/>
    </row>
    <row r="783" spans="8:9" s="79" customFormat="1" ht="12.75" customHeight="1" x14ac:dyDescent="0.2">
      <c r="H783" s="94"/>
      <c r="I783" s="95"/>
    </row>
    <row r="784" spans="8:9" s="79" customFormat="1" ht="12.75" customHeight="1" x14ac:dyDescent="0.2">
      <c r="H784" s="94"/>
      <c r="I784" s="95"/>
    </row>
    <row r="785" spans="8:9" s="79" customFormat="1" ht="12.75" customHeight="1" x14ac:dyDescent="0.2">
      <c r="H785" s="94"/>
      <c r="I785" s="95"/>
    </row>
    <row r="786" spans="8:9" s="79" customFormat="1" ht="12.75" customHeight="1" x14ac:dyDescent="0.2">
      <c r="H786" s="94"/>
      <c r="I786" s="95"/>
    </row>
    <row r="787" spans="8:9" s="79" customFormat="1" ht="12.75" customHeight="1" x14ac:dyDescent="0.2">
      <c r="H787" s="94"/>
      <c r="I787" s="95"/>
    </row>
    <row r="788" spans="8:9" s="79" customFormat="1" ht="12.75" customHeight="1" x14ac:dyDescent="0.2">
      <c r="H788" s="94"/>
      <c r="I788" s="95"/>
    </row>
    <row r="789" spans="8:9" s="79" customFormat="1" ht="12.75" customHeight="1" x14ac:dyDescent="0.2">
      <c r="H789" s="94"/>
      <c r="I789" s="95"/>
    </row>
    <row r="790" spans="8:9" s="79" customFormat="1" ht="12.75" customHeight="1" x14ac:dyDescent="0.2">
      <c r="H790" s="94"/>
      <c r="I790" s="95"/>
    </row>
    <row r="791" spans="8:9" s="79" customFormat="1" ht="12.75" customHeight="1" x14ac:dyDescent="0.2">
      <c r="H791" s="94"/>
      <c r="I791" s="95"/>
    </row>
    <row r="792" spans="8:9" s="79" customFormat="1" ht="12.75" customHeight="1" x14ac:dyDescent="0.2">
      <c r="H792" s="94"/>
      <c r="I792" s="95"/>
    </row>
    <row r="793" spans="8:9" s="79" customFormat="1" ht="12.75" customHeight="1" x14ac:dyDescent="0.2">
      <c r="H793" s="94"/>
      <c r="I793" s="95"/>
    </row>
    <row r="794" spans="8:9" s="79" customFormat="1" ht="12.75" customHeight="1" x14ac:dyDescent="0.2">
      <c r="H794" s="94"/>
      <c r="I794" s="95"/>
    </row>
    <row r="795" spans="8:9" s="79" customFormat="1" ht="12.75" customHeight="1" x14ac:dyDescent="0.2">
      <c r="H795" s="94"/>
      <c r="I795" s="95"/>
    </row>
    <row r="796" spans="8:9" s="79" customFormat="1" ht="12.75" customHeight="1" x14ac:dyDescent="0.2">
      <c r="H796" s="94"/>
      <c r="I796" s="95"/>
    </row>
    <row r="797" spans="8:9" s="79" customFormat="1" ht="12.75" customHeight="1" x14ac:dyDescent="0.2">
      <c r="H797" s="94"/>
      <c r="I797" s="95"/>
    </row>
    <row r="798" spans="8:9" s="79" customFormat="1" ht="12.75" customHeight="1" x14ac:dyDescent="0.2">
      <c r="H798" s="94"/>
      <c r="I798" s="95"/>
    </row>
    <row r="799" spans="8:9" s="79" customFormat="1" ht="12.75" customHeight="1" x14ac:dyDescent="0.2">
      <c r="H799" s="94"/>
      <c r="I799" s="95"/>
    </row>
    <row r="800" spans="8:9" s="79" customFormat="1" ht="12.75" customHeight="1" x14ac:dyDescent="0.2">
      <c r="H800" s="94"/>
      <c r="I800" s="95"/>
    </row>
    <row r="801" spans="8:9" s="79" customFormat="1" ht="12.75" customHeight="1" x14ac:dyDescent="0.2">
      <c r="H801" s="94"/>
      <c r="I801" s="95"/>
    </row>
    <row r="802" spans="8:9" s="79" customFormat="1" ht="12.75" customHeight="1" x14ac:dyDescent="0.2">
      <c r="H802" s="94"/>
      <c r="I802" s="95"/>
    </row>
    <row r="803" spans="8:9" s="79" customFormat="1" ht="12.75" customHeight="1" x14ac:dyDescent="0.2">
      <c r="H803" s="94"/>
      <c r="I803" s="95"/>
    </row>
    <row r="804" spans="8:9" s="79" customFormat="1" ht="12.75" customHeight="1" x14ac:dyDescent="0.2">
      <c r="H804" s="94"/>
      <c r="I804" s="95"/>
    </row>
    <row r="805" spans="8:9" s="79" customFormat="1" ht="12.75" customHeight="1" x14ac:dyDescent="0.2">
      <c r="H805" s="94"/>
      <c r="I805" s="95"/>
    </row>
    <row r="806" spans="8:9" s="79" customFormat="1" ht="12.75" customHeight="1" x14ac:dyDescent="0.2">
      <c r="H806" s="94"/>
      <c r="I806" s="95"/>
    </row>
    <row r="807" spans="8:9" s="79" customFormat="1" ht="12.75" customHeight="1" x14ac:dyDescent="0.2">
      <c r="H807" s="94"/>
      <c r="I807" s="95"/>
    </row>
    <row r="808" spans="8:9" s="79" customFormat="1" ht="12.75" customHeight="1" x14ac:dyDescent="0.2">
      <c r="H808" s="94"/>
      <c r="I808" s="95"/>
    </row>
    <row r="809" spans="8:9" s="79" customFormat="1" ht="12.75" customHeight="1" x14ac:dyDescent="0.2">
      <c r="H809" s="94"/>
      <c r="I809" s="95"/>
    </row>
    <row r="810" spans="8:9" s="79" customFormat="1" ht="12.75" customHeight="1" x14ac:dyDescent="0.2">
      <c r="H810" s="94"/>
      <c r="I810" s="95"/>
    </row>
    <row r="811" spans="8:9" s="79" customFormat="1" ht="12.75" customHeight="1" x14ac:dyDescent="0.2">
      <c r="H811" s="94"/>
      <c r="I811" s="95"/>
    </row>
    <row r="812" spans="8:9" s="79" customFormat="1" ht="12.75" customHeight="1" x14ac:dyDescent="0.2">
      <c r="H812" s="94"/>
      <c r="I812" s="95"/>
    </row>
    <row r="813" spans="8:9" s="79" customFormat="1" ht="12.75" customHeight="1" x14ac:dyDescent="0.2">
      <c r="H813" s="94"/>
      <c r="I813" s="95"/>
    </row>
    <row r="814" spans="8:9" s="79" customFormat="1" ht="12.75" customHeight="1" x14ac:dyDescent="0.2">
      <c r="H814" s="94"/>
      <c r="I814" s="95"/>
    </row>
    <row r="815" spans="8:9" s="79" customFormat="1" ht="12.75" customHeight="1" x14ac:dyDescent="0.2">
      <c r="H815" s="94"/>
      <c r="I815" s="95"/>
    </row>
    <row r="816" spans="8:9" s="79" customFormat="1" ht="12.75" customHeight="1" x14ac:dyDescent="0.2">
      <c r="H816" s="94"/>
      <c r="I816" s="95"/>
    </row>
    <row r="817" spans="8:9" s="79" customFormat="1" ht="12.75" customHeight="1" x14ac:dyDescent="0.2">
      <c r="H817" s="94"/>
      <c r="I817" s="95"/>
    </row>
    <row r="818" spans="8:9" s="79" customFormat="1" ht="12.75" customHeight="1" x14ac:dyDescent="0.2">
      <c r="H818" s="94"/>
      <c r="I818" s="95"/>
    </row>
    <row r="819" spans="8:9" s="79" customFormat="1" ht="12.75" customHeight="1" x14ac:dyDescent="0.2">
      <c r="H819" s="94"/>
      <c r="I819" s="95"/>
    </row>
    <row r="820" spans="8:9" s="79" customFormat="1" ht="12.75" customHeight="1" x14ac:dyDescent="0.2">
      <c r="H820" s="94"/>
      <c r="I820" s="95"/>
    </row>
    <row r="821" spans="8:9" s="79" customFormat="1" ht="12.75" customHeight="1" x14ac:dyDescent="0.2">
      <c r="H821" s="94"/>
      <c r="I821" s="95"/>
    </row>
    <row r="822" spans="8:9" s="79" customFormat="1" ht="12.75" customHeight="1" x14ac:dyDescent="0.2">
      <c r="H822" s="94"/>
      <c r="I822" s="95"/>
    </row>
    <row r="823" spans="8:9" s="79" customFormat="1" ht="12.75" customHeight="1" x14ac:dyDescent="0.2">
      <c r="H823" s="94"/>
      <c r="I823" s="95"/>
    </row>
    <row r="824" spans="8:9" s="79" customFormat="1" ht="12.75" customHeight="1" x14ac:dyDescent="0.2">
      <c r="H824" s="94"/>
      <c r="I824" s="95"/>
    </row>
    <row r="825" spans="8:9" s="79" customFormat="1" ht="12.75" customHeight="1" x14ac:dyDescent="0.2">
      <c r="H825" s="94"/>
      <c r="I825" s="95"/>
    </row>
    <row r="826" spans="8:9" s="79" customFormat="1" ht="12.75" customHeight="1" x14ac:dyDescent="0.2">
      <c r="H826" s="94"/>
      <c r="I826" s="95"/>
    </row>
    <row r="827" spans="8:9" s="79" customFormat="1" ht="12.75" customHeight="1" x14ac:dyDescent="0.2">
      <c r="H827" s="94"/>
      <c r="I827" s="95"/>
    </row>
    <row r="828" spans="8:9" s="79" customFormat="1" ht="12.75" customHeight="1" x14ac:dyDescent="0.2">
      <c r="H828" s="94"/>
      <c r="I828" s="95"/>
    </row>
    <row r="829" spans="8:9" s="79" customFormat="1" ht="12.75" customHeight="1" x14ac:dyDescent="0.2">
      <c r="H829" s="94"/>
      <c r="I829" s="95"/>
    </row>
    <row r="830" spans="8:9" s="79" customFormat="1" ht="12.75" customHeight="1" x14ac:dyDescent="0.2">
      <c r="H830" s="94"/>
      <c r="I830" s="95"/>
    </row>
    <row r="831" spans="8:9" s="79" customFormat="1" ht="12.75" customHeight="1" x14ac:dyDescent="0.2">
      <c r="H831" s="94"/>
      <c r="I831" s="95"/>
    </row>
    <row r="832" spans="8:9" s="79" customFormat="1" ht="12.75" customHeight="1" x14ac:dyDescent="0.2">
      <c r="H832" s="94"/>
      <c r="I832" s="95"/>
    </row>
    <row r="833" spans="8:9" s="79" customFormat="1" ht="12.75" customHeight="1" x14ac:dyDescent="0.2">
      <c r="H833" s="94"/>
      <c r="I833" s="95"/>
    </row>
    <row r="834" spans="8:9" s="79" customFormat="1" ht="12.75" customHeight="1" x14ac:dyDescent="0.2">
      <c r="H834" s="94"/>
      <c r="I834" s="95"/>
    </row>
    <row r="835" spans="8:9" s="79" customFormat="1" ht="12.75" customHeight="1" x14ac:dyDescent="0.2">
      <c r="H835" s="94"/>
      <c r="I835" s="95"/>
    </row>
    <row r="836" spans="8:9" s="79" customFormat="1" ht="12.75" customHeight="1" x14ac:dyDescent="0.2">
      <c r="H836" s="94"/>
      <c r="I836" s="95"/>
    </row>
    <row r="837" spans="8:9" s="79" customFormat="1" ht="12.75" customHeight="1" x14ac:dyDescent="0.2">
      <c r="H837" s="94"/>
      <c r="I837" s="95"/>
    </row>
    <row r="838" spans="8:9" s="79" customFormat="1" ht="12.75" customHeight="1" x14ac:dyDescent="0.2">
      <c r="H838" s="94"/>
      <c r="I838" s="95"/>
    </row>
    <row r="839" spans="8:9" s="79" customFormat="1" ht="12.75" customHeight="1" x14ac:dyDescent="0.2">
      <c r="H839" s="94"/>
      <c r="I839" s="95"/>
    </row>
    <row r="840" spans="8:9" s="79" customFormat="1" ht="12.75" customHeight="1" x14ac:dyDescent="0.2">
      <c r="H840" s="94"/>
      <c r="I840" s="95"/>
    </row>
    <row r="841" spans="8:9" s="79" customFormat="1" ht="12.75" customHeight="1" x14ac:dyDescent="0.2">
      <c r="H841" s="94"/>
      <c r="I841" s="95"/>
    </row>
    <row r="842" spans="8:9" s="79" customFormat="1" ht="12.75" customHeight="1" x14ac:dyDescent="0.2">
      <c r="H842" s="94"/>
      <c r="I842" s="95"/>
    </row>
    <row r="843" spans="8:9" s="79" customFormat="1" ht="12.75" customHeight="1" x14ac:dyDescent="0.2">
      <c r="H843" s="94"/>
      <c r="I843" s="95"/>
    </row>
    <row r="844" spans="8:9" s="79" customFormat="1" ht="12.75" customHeight="1" x14ac:dyDescent="0.2">
      <c r="H844" s="94"/>
      <c r="I844" s="95"/>
    </row>
    <row r="845" spans="8:9" s="79" customFormat="1" ht="12.75" customHeight="1" x14ac:dyDescent="0.2">
      <c r="H845" s="94"/>
      <c r="I845" s="95"/>
    </row>
    <row r="846" spans="8:9" s="79" customFormat="1" ht="12.75" customHeight="1" x14ac:dyDescent="0.2">
      <c r="H846" s="94"/>
      <c r="I846" s="95"/>
    </row>
    <row r="847" spans="8:9" s="79" customFormat="1" ht="12.75" customHeight="1" x14ac:dyDescent="0.2">
      <c r="H847" s="94"/>
      <c r="I847" s="95"/>
    </row>
    <row r="848" spans="8:9" s="79" customFormat="1" ht="12.75" customHeight="1" x14ac:dyDescent="0.2">
      <c r="H848" s="94"/>
      <c r="I848" s="95"/>
    </row>
    <row r="849" spans="8:9" s="79" customFormat="1" ht="12.75" customHeight="1" x14ac:dyDescent="0.2">
      <c r="H849" s="94"/>
      <c r="I849" s="95"/>
    </row>
    <row r="850" spans="8:9" s="79" customFormat="1" ht="12.75" customHeight="1" x14ac:dyDescent="0.2">
      <c r="H850" s="94"/>
      <c r="I850" s="95"/>
    </row>
    <row r="851" spans="8:9" s="79" customFormat="1" ht="12.75" customHeight="1" x14ac:dyDescent="0.2">
      <c r="H851" s="94"/>
      <c r="I851" s="95"/>
    </row>
    <row r="852" spans="8:9" s="79" customFormat="1" ht="12.75" customHeight="1" x14ac:dyDescent="0.2">
      <c r="H852" s="94"/>
      <c r="I852" s="95"/>
    </row>
    <row r="853" spans="8:9" s="79" customFormat="1" ht="12.75" customHeight="1" x14ac:dyDescent="0.2">
      <c r="H853" s="94"/>
      <c r="I853" s="95"/>
    </row>
    <row r="854" spans="8:9" s="79" customFormat="1" ht="12.75" customHeight="1" x14ac:dyDescent="0.2">
      <c r="H854" s="94"/>
      <c r="I854" s="95"/>
    </row>
    <row r="855" spans="8:9" s="79" customFormat="1" ht="12.75" customHeight="1" x14ac:dyDescent="0.2">
      <c r="H855" s="94"/>
      <c r="I855" s="95"/>
    </row>
    <row r="856" spans="8:9" s="79" customFormat="1" ht="12.75" customHeight="1" x14ac:dyDescent="0.2">
      <c r="H856" s="94"/>
      <c r="I856" s="95"/>
    </row>
    <row r="857" spans="8:9" s="79" customFormat="1" ht="12.75" customHeight="1" x14ac:dyDescent="0.2">
      <c r="H857" s="94"/>
      <c r="I857" s="95"/>
    </row>
    <row r="858" spans="8:9" s="79" customFormat="1" ht="12.75" customHeight="1" x14ac:dyDescent="0.2">
      <c r="H858" s="94"/>
      <c r="I858" s="95"/>
    </row>
    <row r="859" spans="8:9" s="79" customFormat="1" ht="12.75" customHeight="1" x14ac:dyDescent="0.2">
      <c r="H859" s="94"/>
      <c r="I859" s="95"/>
    </row>
    <row r="860" spans="8:9" s="79" customFormat="1" ht="12.75" customHeight="1" x14ac:dyDescent="0.2">
      <c r="H860" s="94"/>
      <c r="I860" s="95"/>
    </row>
    <row r="861" spans="8:9" s="79" customFormat="1" ht="12.75" customHeight="1" x14ac:dyDescent="0.2">
      <c r="H861" s="94"/>
      <c r="I861" s="95"/>
    </row>
    <row r="862" spans="8:9" s="79" customFormat="1" ht="12.75" customHeight="1" x14ac:dyDescent="0.2">
      <c r="H862" s="94"/>
      <c r="I862" s="95"/>
    </row>
    <row r="863" spans="8:9" s="79" customFormat="1" ht="12.75" customHeight="1" x14ac:dyDescent="0.2">
      <c r="H863" s="94"/>
      <c r="I863" s="95"/>
    </row>
    <row r="864" spans="8:9" s="79" customFormat="1" ht="12.75" customHeight="1" x14ac:dyDescent="0.2">
      <c r="H864" s="94"/>
      <c r="I864" s="95"/>
    </row>
    <row r="865" spans="8:9" s="79" customFormat="1" ht="12.75" customHeight="1" x14ac:dyDescent="0.2">
      <c r="H865" s="94"/>
      <c r="I865" s="95"/>
    </row>
    <row r="866" spans="8:9" s="79" customFormat="1" ht="12.75" customHeight="1" x14ac:dyDescent="0.2">
      <c r="H866" s="94"/>
      <c r="I866" s="95"/>
    </row>
    <row r="867" spans="8:9" s="79" customFormat="1" ht="12.75" customHeight="1" x14ac:dyDescent="0.2">
      <c r="H867" s="94"/>
      <c r="I867" s="95"/>
    </row>
    <row r="868" spans="8:9" s="79" customFormat="1" ht="12.75" customHeight="1" x14ac:dyDescent="0.2">
      <c r="H868" s="94"/>
      <c r="I868" s="95"/>
    </row>
    <row r="869" spans="8:9" s="79" customFormat="1" ht="12.75" customHeight="1" x14ac:dyDescent="0.2">
      <c r="H869" s="94"/>
      <c r="I869" s="95"/>
    </row>
    <row r="870" spans="8:9" s="79" customFormat="1" ht="12.75" customHeight="1" x14ac:dyDescent="0.2">
      <c r="H870" s="94"/>
      <c r="I870" s="95"/>
    </row>
    <row r="871" spans="8:9" s="79" customFormat="1" ht="12.75" customHeight="1" x14ac:dyDescent="0.2">
      <c r="H871" s="94"/>
      <c r="I871" s="95"/>
    </row>
    <row r="872" spans="8:9" s="79" customFormat="1" ht="12.75" customHeight="1" x14ac:dyDescent="0.2">
      <c r="H872" s="94"/>
      <c r="I872" s="95"/>
    </row>
    <row r="873" spans="8:9" s="79" customFormat="1" ht="12.75" customHeight="1" x14ac:dyDescent="0.2">
      <c r="H873" s="94"/>
      <c r="I873" s="95"/>
    </row>
    <row r="874" spans="8:9" s="79" customFormat="1" ht="12.75" customHeight="1" x14ac:dyDescent="0.2">
      <c r="H874" s="94"/>
      <c r="I874" s="95"/>
    </row>
    <row r="875" spans="8:9" s="79" customFormat="1" ht="12.75" customHeight="1" x14ac:dyDescent="0.2">
      <c r="H875" s="94"/>
      <c r="I875" s="95"/>
    </row>
    <row r="876" spans="8:9" s="79" customFormat="1" ht="12.75" customHeight="1" x14ac:dyDescent="0.2">
      <c r="H876" s="94"/>
      <c r="I876" s="95"/>
    </row>
    <row r="877" spans="8:9" s="79" customFormat="1" ht="12.75" customHeight="1" x14ac:dyDescent="0.2">
      <c r="H877" s="94"/>
      <c r="I877" s="95"/>
    </row>
    <row r="878" spans="8:9" s="79" customFormat="1" ht="12.75" customHeight="1" x14ac:dyDescent="0.2">
      <c r="H878" s="94"/>
      <c r="I878" s="95"/>
    </row>
    <row r="879" spans="8:9" s="79" customFormat="1" ht="12.75" customHeight="1" x14ac:dyDescent="0.2">
      <c r="H879" s="94"/>
      <c r="I879" s="95"/>
    </row>
    <row r="880" spans="8:9" s="79" customFormat="1" ht="12.75" customHeight="1" x14ac:dyDescent="0.2">
      <c r="H880" s="94"/>
      <c r="I880" s="95"/>
    </row>
    <row r="881" spans="8:9" s="79" customFormat="1" ht="12.75" customHeight="1" x14ac:dyDescent="0.2">
      <c r="H881" s="94"/>
      <c r="I881" s="95"/>
    </row>
    <row r="882" spans="8:9" s="79" customFormat="1" ht="12.75" customHeight="1" x14ac:dyDescent="0.2">
      <c r="H882" s="94"/>
      <c r="I882" s="95"/>
    </row>
    <row r="883" spans="8:9" s="79" customFormat="1" ht="12.75" customHeight="1" x14ac:dyDescent="0.2">
      <c r="H883" s="94"/>
      <c r="I883" s="95"/>
    </row>
    <row r="884" spans="8:9" s="79" customFormat="1" ht="12.75" customHeight="1" x14ac:dyDescent="0.2">
      <c r="H884" s="94"/>
      <c r="I884" s="95"/>
    </row>
    <row r="885" spans="8:9" s="79" customFormat="1" ht="12.75" customHeight="1" x14ac:dyDescent="0.2">
      <c r="H885" s="94"/>
      <c r="I885" s="95"/>
    </row>
    <row r="886" spans="8:9" s="79" customFormat="1" ht="12.75" customHeight="1" x14ac:dyDescent="0.2">
      <c r="H886" s="94"/>
      <c r="I886" s="95"/>
    </row>
    <row r="887" spans="8:9" s="79" customFormat="1" ht="12.75" customHeight="1" x14ac:dyDescent="0.2">
      <c r="H887" s="94"/>
      <c r="I887" s="95"/>
    </row>
    <row r="888" spans="8:9" s="79" customFormat="1" ht="12.75" customHeight="1" x14ac:dyDescent="0.2">
      <c r="H888" s="94"/>
      <c r="I888" s="95"/>
    </row>
    <row r="889" spans="8:9" s="79" customFormat="1" ht="12.75" customHeight="1" x14ac:dyDescent="0.2">
      <c r="H889" s="94"/>
      <c r="I889" s="95"/>
    </row>
    <row r="890" spans="8:9" s="79" customFormat="1" ht="12.75" customHeight="1" x14ac:dyDescent="0.2">
      <c r="H890" s="94"/>
      <c r="I890" s="95"/>
    </row>
    <row r="891" spans="8:9" s="79" customFormat="1" ht="12.75" customHeight="1" x14ac:dyDescent="0.2">
      <c r="H891" s="94"/>
      <c r="I891" s="95"/>
    </row>
    <row r="892" spans="8:9" s="79" customFormat="1" ht="12.75" customHeight="1" x14ac:dyDescent="0.2">
      <c r="H892" s="94"/>
      <c r="I892" s="95"/>
    </row>
    <row r="893" spans="8:9" s="79" customFormat="1" ht="12.75" customHeight="1" x14ac:dyDescent="0.2">
      <c r="H893" s="94"/>
      <c r="I893" s="95"/>
    </row>
    <row r="894" spans="8:9" s="79" customFormat="1" ht="12.75" customHeight="1" x14ac:dyDescent="0.2">
      <c r="H894" s="94"/>
      <c r="I894" s="95"/>
    </row>
    <row r="895" spans="8:9" s="79" customFormat="1" ht="12.75" customHeight="1" x14ac:dyDescent="0.2">
      <c r="H895" s="94"/>
      <c r="I895" s="95"/>
    </row>
    <row r="896" spans="8:9" s="79" customFormat="1" ht="12.75" customHeight="1" x14ac:dyDescent="0.2">
      <c r="H896" s="94"/>
      <c r="I896" s="95"/>
    </row>
    <row r="897" spans="8:9" s="79" customFormat="1" ht="12.75" customHeight="1" x14ac:dyDescent="0.2">
      <c r="H897" s="94"/>
      <c r="I897" s="95"/>
    </row>
    <row r="898" spans="8:9" s="79" customFormat="1" ht="12.75" customHeight="1" x14ac:dyDescent="0.2">
      <c r="H898" s="94"/>
      <c r="I898" s="95"/>
    </row>
    <row r="899" spans="8:9" s="79" customFormat="1" ht="12.75" customHeight="1" x14ac:dyDescent="0.2">
      <c r="H899" s="94"/>
      <c r="I899" s="95"/>
    </row>
    <row r="900" spans="8:9" s="79" customFormat="1" ht="12.75" customHeight="1" x14ac:dyDescent="0.2">
      <c r="H900" s="94"/>
      <c r="I900" s="95"/>
    </row>
    <row r="901" spans="8:9" s="79" customFormat="1" ht="12.75" customHeight="1" x14ac:dyDescent="0.2">
      <c r="H901" s="94"/>
      <c r="I901" s="95"/>
    </row>
    <row r="902" spans="8:9" s="79" customFormat="1" ht="12.75" customHeight="1" x14ac:dyDescent="0.2">
      <c r="H902" s="94"/>
      <c r="I902" s="95"/>
    </row>
    <row r="903" spans="8:9" s="79" customFormat="1" ht="12.75" customHeight="1" x14ac:dyDescent="0.2">
      <c r="H903" s="94"/>
      <c r="I903" s="95"/>
    </row>
    <row r="904" spans="8:9" s="79" customFormat="1" ht="12.75" customHeight="1" x14ac:dyDescent="0.2">
      <c r="H904" s="94"/>
      <c r="I904" s="95"/>
    </row>
    <row r="905" spans="8:9" s="79" customFormat="1" ht="12.75" customHeight="1" x14ac:dyDescent="0.2">
      <c r="H905" s="94"/>
      <c r="I905" s="95"/>
    </row>
    <row r="906" spans="8:9" s="79" customFormat="1" ht="12.75" customHeight="1" x14ac:dyDescent="0.2">
      <c r="H906" s="94"/>
      <c r="I906" s="95"/>
    </row>
    <row r="907" spans="8:9" s="79" customFormat="1" ht="12.75" customHeight="1" x14ac:dyDescent="0.2">
      <c r="H907" s="94"/>
      <c r="I907" s="95"/>
    </row>
    <row r="908" spans="8:9" s="79" customFormat="1" ht="12.75" customHeight="1" x14ac:dyDescent="0.2">
      <c r="H908" s="94"/>
      <c r="I908" s="95"/>
    </row>
    <row r="909" spans="8:9" s="79" customFormat="1" ht="12.75" customHeight="1" x14ac:dyDescent="0.2">
      <c r="H909" s="94"/>
      <c r="I909" s="95"/>
    </row>
    <row r="910" spans="8:9" s="79" customFormat="1" ht="12.75" customHeight="1" x14ac:dyDescent="0.2">
      <c r="H910" s="94"/>
      <c r="I910" s="95"/>
    </row>
    <row r="911" spans="8:9" s="79" customFormat="1" ht="12.75" customHeight="1" x14ac:dyDescent="0.2">
      <c r="H911" s="94"/>
      <c r="I911" s="95"/>
    </row>
    <row r="912" spans="8:9" s="79" customFormat="1" ht="12.75" customHeight="1" x14ac:dyDescent="0.2">
      <c r="H912" s="94"/>
      <c r="I912" s="95"/>
    </row>
    <row r="913" spans="8:9" s="79" customFormat="1" ht="12.75" customHeight="1" x14ac:dyDescent="0.2">
      <c r="H913" s="94"/>
      <c r="I913" s="95"/>
    </row>
    <row r="914" spans="8:9" s="79" customFormat="1" ht="12.75" customHeight="1" x14ac:dyDescent="0.2">
      <c r="H914" s="94"/>
      <c r="I914" s="95"/>
    </row>
    <row r="915" spans="8:9" s="79" customFormat="1" ht="12.75" customHeight="1" x14ac:dyDescent="0.2">
      <c r="H915" s="94"/>
      <c r="I915" s="95"/>
    </row>
    <row r="916" spans="8:9" s="79" customFormat="1" ht="12.75" customHeight="1" x14ac:dyDescent="0.2">
      <c r="H916" s="94"/>
      <c r="I916" s="95"/>
    </row>
    <row r="917" spans="8:9" s="79" customFormat="1" ht="12.75" customHeight="1" x14ac:dyDescent="0.2">
      <c r="H917" s="94"/>
      <c r="I917" s="95"/>
    </row>
    <row r="918" spans="8:9" s="79" customFormat="1" ht="12.75" customHeight="1" x14ac:dyDescent="0.2">
      <c r="H918" s="94"/>
      <c r="I918" s="95"/>
    </row>
    <row r="919" spans="8:9" s="79" customFormat="1" ht="12.75" customHeight="1" x14ac:dyDescent="0.2">
      <c r="H919" s="94"/>
      <c r="I919" s="95"/>
    </row>
    <row r="920" spans="8:9" s="79" customFormat="1" ht="12.75" customHeight="1" x14ac:dyDescent="0.2">
      <c r="H920" s="94"/>
      <c r="I920" s="95"/>
    </row>
    <row r="921" spans="8:9" s="79" customFormat="1" ht="12.75" customHeight="1" x14ac:dyDescent="0.2">
      <c r="H921" s="94"/>
      <c r="I921" s="95"/>
    </row>
    <row r="922" spans="8:9" s="79" customFormat="1" ht="12.75" customHeight="1" x14ac:dyDescent="0.2">
      <c r="H922" s="94"/>
      <c r="I922" s="95"/>
    </row>
    <row r="923" spans="8:9" s="79" customFormat="1" ht="12.75" customHeight="1" x14ac:dyDescent="0.2">
      <c r="H923" s="94"/>
      <c r="I923" s="95"/>
    </row>
    <row r="924" spans="8:9" s="79" customFormat="1" ht="12.75" customHeight="1" x14ac:dyDescent="0.2">
      <c r="H924" s="94"/>
      <c r="I924" s="95"/>
    </row>
    <row r="925" spans="8:9" s="79" customFormat="1" ht="12.75" customHeight="1" x14ac:dyDescent="0.2">
      <c r="H925" s="94"/>
      <c r="I925" s="95"/>
    </row>
    <row r="926" spans="8:9" s="79" customFormat="1" ht="12.75" customHeight="1" x14ac:dyDescent="0.2">
      <c r="H926" s="94"/>
      <c r="I926" s="95"/>
    </row>
    <row r="927" spans="8:9" s="79" customFormat="1" ht="12.75" customHeight="1" x14ac:dyDescent="0.2">
      <c r="H927" s="94"/>
      <c r="I927" s="95"/>
    </row>
    <row r="928" spans="8:9" s="79" customFormat="1" ht="12.75" customHeight="1" x14ac:dyDescent="0.2">
      <c r="H928" s="94"/>
      <c r="I928" s="95"/>
    </row>
    <row r="929" spans="8:9" s="79" customFormat="1" ht="12.75" customHeight="1" x14ac:dyDescent="0.2">
      <c r="H929" s="94"/>
      <c r="I929" s="95"/>
    </row>
    <row r="930" spans="8:9" s="79" customFormat="1" ht="12.75" customHeight="1" x14ac:dyDescent="0.2">
      <c r="H930" s="94"/>
      <c r="I930" s="95"/>
    </row>
    <row r="931" spans="8:9" s="79" customFormat="1" ht="12.75" customHeight="1" x14ac:dyDescent="0.2">
      <c r="H931" s="94"/>
      <c r="I931" s="95"/>
    </row>
    <row r="932" spans="8:9" s="79" customFormat="1" ht="12.75" customHeight="1" x14ac:dyDescent="0.2">
      <c r="H932" s="94"/>
      <c r="I932" s="95"/>
    </row>
    <row r="933" spans="8:9" s="79" customFormat="1" ht="12.75" customHeight="1" x14ac:dyDescent="0.2">
      <c r="H933" s="94"/>
      <c r="I933" s="95"/>
    </row>
    <row r="934" spans="8:9" s="79" customFormat="1" ht="12.75" customHeight="1" x14ac:dyDescent="0.2">
      <c r="H934" s="94"/>
      <c r="I934" s="95"/>
    </row>
    <row r="935" spans="8:9" s="79" customFormat="1" ht="12.75" customHeight="1" x14ac:dyDescent="0.2">
      <c r="H935" s="94"/>
      <c r="I935" s="95"/>
    </row>
    <row r="936" spans="8:9" s="79" customFormat="1" ht="12.75" customHeight="1" x14ac:dyDescent="0.2">
      <c r="H936" s="94"/>
      <c r="I936" s="95"/>
    </row>
    <row r="937" spans="8:9" s="79" customFormat="1" ht="12.75" customHeight="1" x14ac:dyDescent="0.2">
      <c r="H937" s="94"/>
      <c r="I937" s="95"/>
    </row>
    <row r="938" spans="8:9" s="79" customFormat="1" ht="12.75" customHeight="1" x14ac:dyDescent="0.2">
      <c r="H938" s="94"/>
      <c r="I938" s="95"/>
    </row>
    <row r="939" spans="8:9" s="79" customFormat="1" ht="12.75" customHeight="1" x14ac:dyDescent="0.2">
      <c r="H939" s="94"/>
      <c r="I939" s="95"/>
    </row>
    <row r="940" spans="8:9" s="79" customFormat="1" ht="12.75" customHeight="1" x14ac:dyDescent="0.2">
      <c r="H940" s="94"/>
      <c r="I940" s="95"/>
    </row>
    <row r="941" spans="8:9" s="79" customFormat="1" ht="12.75" customHeight="1" x14ac:dyDescent="0.2">
      <c r="H941" s="94"/>
      <c r="I941" s="95"/>
    </row>
    <row r="942" spans="8:9" s="79" customFormat="1" ht="12.75" customHeight="1" x14ac:dyDescent="0.2">
      <c r="H942" s="94"/>
      <c r="I942" s="95"/>
    </row>
    <row r="943" spans="8:9" s="79" customFormat="1" ht="12.75" customHeight="1" x14ac:dyDescent="0.2">
      <c r="H943" s="94"/>
      <c r="I943" s="95"/>
    </row>
    <row r="944" spans="8:9" s="79" customFormat="1" ht="12.75" customHeight="1" x14ac:dyDescent="0.2">
      <c r="H944" s="94"/>
      <c r="I944" s="95"/>
    </row>
    <row r="945" spans="8:9" s="79" customFormat="1" ht="12.75" customHeight="1" x14ac:dyDescent="0.2">
      <c r="H945" s="94"/>
      <c r="I945" s="95"/>
    </row>
    <row r="946" spans="8:9" s="79" customFormat="1" ht="12.75" customHeight="1" x14ac:dyDescent="0.2">
      <c r="H946" s="94"/>
      <c r="I946" s="95"/>
    </row>
    <row r="947" spans="8:9" s="79" customFormat="1" ht="12.75" customHeight="1" x14ac:dyDescent="0.2">
      <c r="H947" s="94"/>
      <c r="I947" s="95"/>
    </row>
    <row r="948" spans="8:9" s="79" customFormat="1" ht="12.75" customHeight="1" x14ac:dyDescent="0.2">
      <c r="H948" s="94"/>
      <c r="I948" s="95"/>
    </row>
    <row r="949" spans="8:9" s="79" customFormat="1" ht="12.75" customHeight="1" x14ac:dyDescent="0.2">
      <c r="H949" s="94"/>
      <c r="I949" s="95"/>
    </row>
    <row r="950" spans="8:9" s="79" customFormat="1" ht="12.75" customHeight="1" x14ac:dyDescent="0.2">
      <c r="H950" s="94"/>
      <c r="I950" s="95"/>
    </row>
    <row r="951" spans="8:9" s="79" customFormat="1" ht="12.75" customHeight="1" x14ac:dyDescent="0.2">
      <c r="H951" s="94"/>
      <c r="I951" s="95"/>
    </row>
    <row r="952" spans="8:9" s="79" customFormat="1" ht="12.75" customHeight="1" x14ac:dyDescent="0.2">
      <c r="H952" s="94"/>
      <c r="I952" s="95"/>
    </row>
    <row r="953" spans="8:9" s="79" customFormat="1" ht="12.75" customHeight="1" x14ac:dyDescent="0.2">
      <c r="H953" s="94"/>
      <c r="I953" s="95"/>
    </row>
    <row r="954" spans="8:9" s="79" customFormat="1" ht="12.75" customHeight="1" x14ac:dyDescent="0.2">
      <c r="H954" s="94"/>
      <c r="I954" s="95"/>
    </row>
    <row r="955" spans="8:9" s="79" customFormat="1" ht="12.75" customHeight="1" x14ac:dyDescent="0.2">
      <c r="H955" s="94"/>
      <c r="I955" s="95"/>
    </row>
    <row r="956" spans="8:9" s="79" customFormat="1" ht="12.75" customHeight="1" x14ac:dyDescent="0.2">
      <c r="H956" s="94"/>
      <c r="I956" s="95"/>
    </row>
    <row r="957" spans="8:9" s="79" customFormat="1" ht="12.75" customHeight="1" x14ac:dyDescent="0.2">
      <c r="H957" s="94"/>
      <c r="I957" s="95"/>
    </row>
    <row r="958" spans="8:9" s="79" customFormat="1" ht="12.75" customHeight="1" x14ac:dyDescent="0.2">
      <c r="H958" s="94"/>
      <c r="I958" s="95"/>
    </row>
    <row r="959" spans="8:9" s="79" customFormat="1" ht="12.75" customHeight="1" x14ac:dyDescent="0.2">
      <c r="H959" s="94"/>
      <c r="I959" s="95"/>
    </row>
    <row r="960" spans="8:9" s="79" customFormat="1" ht="12.75" customHeight="1" x14ac:dyDescent="0.2">
      <c r="H960" s="94"/>
      <c r="I960" s="95"/>
    </row>
    <row r="961" spans="8:9" s="79" customFormat="1" ht="12.75" customHeight="1" x14ac:dyDescent="0.2">
      <c r="H961" s="94"/>
      <c r="I961" s="95"/>
    </row>
    <row r="962" spans="8:9" s="79" customFormat="1" ht="12.75" customHeight="1" x14ac:dyDescent="0.2">
      <c r="H962" s="94"/>
      <c r="I962" s="95"/>
    </row>
    <row r="963" spans="8:9" s="79" customFormat="1" ht="12.75" customHeight="1" x14ac:dyDescent="0.2">
      <c r="H963" s="94"/>
      <c r="I963" s="95"/>
    </row>
    <row r="964" spans="8:9" s="79" customFormat="1" ht="12.75" customHeight="1" x14ac:dyDescent="0.2">
      <c r="H964" s="94"/>
      <c r="I964" s="95"/>
    </row>
    <row r="965" spans="8:9" s="79" customFormat="1" ht="12.75" customHeight="1" x14ac:dyDescent="0.2">
      <c r="H965" s="94"/>
      <c r="I965" s="95"/>
    </row>
    <row r="966" spans="8:9" s="79" customFormat="1" ht="12.75" customHeight="1" x14ac:dyDescent="0.2">
      <c r="H966" s="94"/>
      <c r="I966" s="95"/>
    </row>
    <row r="967" spans="8:9" s="79" customFormat="1" ht="12.75" customHeight="1" x14ac:dyDescent="0.2">
      <c r="H967" s="94"/>
      <c r="I967" s="95"/>
    </row>
    <row r="968" spans="8:9" s="79" customFormat="1" ht="12.75" customHeight="1" x14ac:dyDescent="0.2">
      <c r="H968" s="94"/>
      <c r="I968" s="95"/>
    </row>
    <row r="969" spans="8:9" s="79" customFormat="1" ht="12.75" customHeight="1" x14ac:dyDescent="0.2">
      <c r="H969" s="94"/>
      <c r="I969" s="95"/>
    </row>
    <row r="970" spans="8:9" s="79" customFormat="1" ht="12.75" customHeight="1" x14ac:dyDescent="0.2">
      <c r="H970" s="94"/>
      <c r="I970" s="95"/>
    </row>
    <row r="971" spans="8:9" s="79" customFormat="1" ht="12.75" customHeight="1" x14ac:dyDescent="0.2">
      <c r="H971" s="94"/>
      <c r="I971" s="95"/>
    </row>
    <row r="972" spans="8:9" s="79" customFormat="1" ht="12.75" customHeight="1" x14ac:dyDescent="0.2">
      <c r="H972" s="94"/>
      <c r="I972" s="95"/>
    </row>
    <row r="973" spans="8:9" s="79" customFormat="1" ht="12.75" customHeight="1" x14ac:dyDescent="0.2">
      <c r="H973" s="94"/>
      <c r="I973" s="95"/>
    </row>
    <row r="974" spans="8:9" s="79" customFormat="1" ht="12.75" customHeight="1" x14ac:dyDescent="0.2">
      <c r="H974" s="94"/>
      <c r="I974" s="95"/>
    </row>
    <row r="975" spans="8:9" s="79" customFormat="1" ht="12.75" customHeight="1" x14ac:dyDescent="0.2">
      <c r="H975" s="94"/>
      <c r="I975" s="95"/>
    </row>
    <row r="976" spans="8:9" s="79" customFormat="1" ht="12.75" customHeight="1" x14ac:dyDescent="0.2">
      <c r="H976" s="94"/>
      <c r="I976" s="95"/>
    </row>
    <row r="977" spans="8:9" s="79" customFormat="1" ht="12.75" customHeight="1" x14ac:dyDescent="0.2">
      <c r="H977" s="94"/>
      <c r="I977" s="95"/>
    </row>
    <row r="978" spans="8:9" s="79" customFormat="1" ht="12.75" customHeight="1" x14ac:dyDescent="0.2">
      <c r="H978" s="94"/>
      <c r="I978" s="95"/>
    </row>
    <row r="979" spans="8:9" s="79" customFormat="1" ht="12.75" customHeight="1" x14ac:dyDescent="0.2">
      <c r="H979" s="94"/>
      <c r="I979" s="95"/>
    </row>
    <row r="980" spans="8:9" s="79" customFormat="1" ht="12.75" customHeight="1" x14ac:dyDescent="0.2">
      <c r="H980" s="94"/>
      <c r="I980" s="95"/>
    </row>
    <row r="981" spans="8:9" s="79" customFormat="1" ht="12.75" customHeight="1" x14ac:dyDescent="0.2">
      <c r="H981" s="94"/>
      <c r="I981" s="95"/>
    </row>
    <row r="982" spans="8:9" s="79" customFormat="1" ht="12.75" customHeight="1" x14ac:dyDescent="0.2">
      <c r="H982" s="94"/>
      <c r="I982" s="95"/>
    </row>
    <row r="983" spans="8:9" s="79" customFormat="1" ht="12.75" customHeight="1" x14ac:dyDescent="0.2">
      <c r="H983" s="94"/>
      <c r="I983" s="95"/>
    </row>
    <row r="984" spans="8:9" s="79" customFormat="1" ht="12.75" customHeight="1" x14ac:dyDescent="0.2">
      <c r="H984" s="94"/>
      <c r="I984" s="95"/>
    </row>
    <row r="985" spans="8:9" s="79" customFormat="1" ht="12.75" customHeight="1" x14ac:dyDescent="0.2">
      <c r="H985" s="94"/>
      <c r="I985" s="95"/>
    </row>
    <row r="986" spans="8:9" s="79" customFormat="1" ht="12.75" customHeight="1" x14ac:dyDescent="0.2">
      <c r="H986" s="94"/>
      <c r="I986" s="95"/>
    </row>
    <row r="987" spans="8:9" s="79" customFormat="1" ht="12.75" customHeight="1" x14ac:dyDescent="0.2">
      <c r="H987" s="94"/>
      <c r="I987" s="95"/>
    </row>
    <row r="988" spans="8:9" s="79" customFormat="1" ht="12.75" customHeight="1" x14ac:dyDescent="0.2">
      <c r="H988" s="94"/>
      <c r="I988" s="95"/>
    </row>
    <row r="989" spans="8:9" s="79" customFormat="1" ht="12.75" customHeight="1" x14ac:dyDescent="0.2">
      <c r="H989" s="94"/>
      <c r="I989" s="95"/>
    </row>
    <row r="990" spans="8:9" s="79" customFormat="1" ht="12.75" customHeight="1" x14ac:dyDescent="0.2">
      <c r="H990" s="94"/>
      <c r="I990" s="95"/>
    </row>
    <row r="991" spans="8:9" s="79" customFormat="1" ht="12.75" customHeight="1" x14ac:dyDescent="0.2">
      <c r="H991" s="94"/>
      <c r="I991" s="95"/>
    </row>
    <row r="992" spans="8:9" s="79" customFormat="1" ht="12.75" customHeight="1" x14ac:dyDescent="0.2">
      <c r="H992" s="94"/>
      <c r="I992" s="95"/>
    </row>
    <row r="993" spans="8:9" s="79" customFormat="1" ht="12.75" customHeight="1" x14ac:dyDescent="0.2">
      <c r="H993" s="94"/>
      <c r="I993" s="95"/>
    </row>
    <row r="994" spans="8:9" s="79" customFormat="1" ht="12.75" customHeight="1" x14ac:dyDescent="0.2">
      <c r="H994" s="94"/>
      <c r="I994" s="95"/>
    </row>
    <row r="995" spans="8:9" s="79" customFormat="1" ht="12.75" customHeight="1" x14ac:dyDescent="0.2">
      <c r="H995" s="94"/>
      <c r="I995" s="95"/>
    </row>
    <row r="996" spans="8:9" s="79" customFormat="1" ht="12.75" customHeight="1" x14ac:dyDescent="0.2">
      <c r="H996" s="94"/>
      <c r="I996" s="95"/>
    </row>
    <row r="997" spans="8:9" s="79" customFormat="1" ht="12.75" customHeight="1" x14ac:dyDescent="0.2">
      <c r="H997" s="94"/>
      <c r="I997" s="95"/>
    </row>
    <row r="998" spans="8:9" s="79" customFormat="1" ht="12.75" customHeight="1" x14ac:dyDescent="0.2">
      <c r="H998" s="94"/>
      <c r="I998" s="95"/>
    </row>
    <row r="999" spans="8:9" s="79" customFormat="1" ht="12.75" customHeight="1" x14ac:dyDescent="0.2">
      <c r="H999" s="94"/>
      <c r="I999" s="95"/>
    </row>
    <row r="1000" spans="8:9" s="79" customFormat="1" ht="12.75" customHeight="1" x14ac:dyDescent="0.2">
      <c r="H1000" s="94"/>
      <c r="I1000" s="95"/>
    </row>
    <row r="1001" spans="8:9" s="79" customFormat="1" ht="12.75" customHeight="1" x14ac:dyDescent="0.2">
      <c r="H1001" s="94"/>
      <c r="I1001" s="95"/>
    </row>
    <row r="1002" spans="8:9" s="79" customFormat="1" ht="12.75" customHeight="1" x14ac:dyDescent="0.2">
      <c r="H1002" s="94"/>
      <c r="I1002" s="95"/>
    </row>
    <row r="1003" spans="8:9" s="79" customFormat="1" ht="12.75" customHeight="1" x14ac:dyDescent="0.2">
      <c r="H1003" s="94"/>
      <c r="I1003" s="95"/>
    </row>
    <row r="1004" spans="8:9" s="79" customFormat="1" ht="12.75" customHeight="1" x14ac:dyDescent="0.2">
      <c r="H1004" s="94"/>
      <c r="I1004" s="95"/>
    </row>
    <row r="1005" spans="8:9" s="79" customFormat="1" ht="12.75" customHeight="1" x14ac:dyDescent="0.2">
      <c r="H1005" s="94"/>
      <c r="I1005" s="95"/>
    </row>
    <row r="1006" spans="8:9" s="79" customFormat="1" ht="12.75" customHeight="1" x14ac:dyDescent="0.2">
      <c r="H1006" s="94"/>
      <c r="I1006" s="95"/>
    </row>
    <row r="1007" spans="8:9" s="79" customFormat="1" ht="12.75" customHeight="1" x14ac:dyDescent="0.2">
      <c r="H1007" s="94"/>
      <c r="I1007" s="95"/>
    </row>
    <row r="1008" spans="8:9" s="79" customFormat="1" ht="12.75" customHeight="1" x14ac:dyDescent="0.2">
      <c r="H1008" s="94"/>
      <c r="I1008" s="95"/>
    </row>
    <row r="1009" spans="8:9" s="79" customFormat="1" ht="12.75" customHeight="1" x14ac:dyDescent="0.2">
      <c r="H1009" s="94"/>
      <c r="I1009" s="95"/>
    </row>
    <row r="1010" spans="8:9" s="79" customFormat="1" ht="12.75" customHeight="1" x14ac:dyDescent="0.2">
      <c r="H1010" s="94"/>
      <c r="I1010" s="95"/>
    </row>
    <row r="1011" spans="8:9" s="79" customFormat="1" ht="12.75" customHeight="1" x14ac:dyDescent="0.2">
      <c r="H1011" s="94"/>
      <c r="I1011" s="95"/>
    </row>
    <row r="1012" spans="8:9" s="79" customFormat="1" ht="12.75" customHeight="1" x14ac:dyDescent="0.2">
      <c r="H1012" s="94"/>
      <c r="I1012" s="95"/>
    </row>
    <row r="1013" spans="8:9" s="79" customFormat="1" ht="12.75" customHeight="1" x14ac:dyDescent="0.2">
      <c r="H1013" s="94"/>
      <c r="I1013" s="95"/>
    </row>
    <row r="1014" spans="8:9" s="79" customFormat="1" ht="12.75" customHeight="1" x14ac:dyDescent="0.2">
      <c r="H1014" s="94"/>
      <c r="I1014" s="95"/>
    </row>
    <row r="1015" spans="8:9" s="79" customFormat="1" ht="12.75" customHeight="1" x14ac:dyDescent="0.2">
      <c r="H1015" s="94"/>
      <c r="I1015" s="95"/>
    </row>
    <row r="1016" spans="8:9" s="79" customFormat="1" ht="12.75" customHeight="1" x14ac:dyDescent="0.2">
      <c r="H1016" s="94"/>
      <c r="I1016" s="95"/>
    </row>
    <row r="1017" spans="8:9" s="79" customFormat="1" ht="12.75" customHeight="1" x14ac:dyDescent="0.2">
      <c r="H1017" s="94"/>
      <c r="I1017" s="95"/>
    </row>
    <row r="1018" spans="8:9" s="79" customFormat="1" ht="12.75" customHeight="1" x14ac:dyDescent="0.2">
      <c r="H1018" s="94"/>
      <c r="I1018" s="95"/>
    </row>
    <row r="1019" spans="8:9" s="79" customFormat="1" ht="12.75" customHeight="1" x14ac:dyDescent="0.2">
      <c r="H1019" s="94"/>
      <c r="I1019" s="95"/>
    </row>
    <row r="1020" spans="8:9" s="79" customFormat="1" ht="12.75" customHeight="1" x14ac:dyDescent="0.2">
      <c r="H1020" s="94"/>
      <c r="I1020" s="95"/>
    </row>
    <row r="1021" spans="8:9" s="79" customFormat="1" ht="12.75" customHeight="1" x14ac:dyDescent="0.2">
      <c r="H1021" s="94"/>
      <c r="I1021" s="95"/>
    </row>
    <row r="1022" spans="8:9" s="79" customFormat="1" ht="12.75" customHeight="1" x14ac:dyDescent="0.2">
      <c r="H1022" s="94"/>
      <c r="I1022" s="95"/>
    </row>
    <row r="1023" spans="8:9" s="79" customFormat="1" ht="12.75" customHeight="1" x14ac:dyDescent="0.2">
      <c r="H1023" s="94"/>
      <c r="I1023" s="95"/>
    </row>
    <row r="1024" spans="8:9" s="79" customFormat="1" ht="12.75" customHeight="1" x14ac:dyDescent="0.2">
      <c r="H1024" s="94"/>
      <c r="I1024" s="95"/>
    </row>
    <row r="1025" spans="8:9" s="79" customFormat="1" ht="12.75" customHeight="1" x14ac:dyDescent="0.2">
      <c r="H1025" s="94"/>
      <c r="I1025" s="95"/>
    </row>
    <row r="1026" spans="8:9" s="79" customFormat="1" ht="12.75" customHeight="1" x14ac:dyDescent="0.2">
      <c r="H1026" s="94"/>
      <c r="I1026" s="95"/>
    </row>
    <row r="1027" spans="8:9" s="79" customFormat="1" ht="12.75" customHeight="1" x14ac:dyDescent="0.2">
      <c r="H1027" s="94"/>
      <c r="I1027" s="95"/>
    </row>
    <row r="1028" spans="8:9" s="79" customFormat="1" ht="12.75" customHeight="1" x14ac:dyDescent="0.2">
      <c r="H1028" s="94"/>
      <c r="I1028" s="95"/>
    </row>
    <row r="1029" spans="8:9" s="79" customFormat="1" ht="12.75" customHeight="1" x14ac:dyDescent="0.2">
      <c r="H1029" s="94"/>
      <c r="I1029" s="95"/>
    </row>
    <row r="1030" spans="8:9" s="79" customFormat="1" ht="12.75" customHeight="1" x14ac:dyDescent="0.2">
      <c r="H1030" s="94"/>
      <c r="I1030" s="95"/>
    </row>
    <row r="1031" spans="8:9" s="79" customFormat="1" ht="12.75" customHeight="1" x14ac:dyDescent="0.2">
      <c r="H1031" s="94"/>
      <c r="I1031" s="95"/>
    </row>
    <row r="1032" spans="8:9" s="79" customFormat="1" ht="12.75" customHeight="1" x14ac:dyDescent="0.2">
      <c r="H1032" s="94"/>
      <c r="I1032" s="95"/>
    </row>
    <row r="1033" spans="8:9" s="79" customFormat="1" ht="12.75" customHeight="1" x14ac:dyDescent="0.2">
      <c r="H1033" s="94"/>
      <c r="I1033" s="95"/>
    </row>
    <row r="1034" spans="8:9" s="79" customFormat="1" ht="12.75" customHeight="1" x14ac:dyDescent="0.2">
      <c r="H1034" s="94"/>
      <c r="I1034" s="95"/>
    </row>
    <row r="1035" spans="8:9" s="79" customFormat="1" ht="12.75" customHeight="1" x14ac:dyDescent="0.2">
      <c r="H1035" s="94"/>
      <c r="I1035" s="95"/>
    </row>
    <row r="1036" spans="8:9" s="79" customFormat="1" ht="12.75" customHeight="1" x14ac:dyDescent="0.2">
      <c r="H1036" s="94"/>
      <c r="I1036" s="95"/>
    </row>
    <row r="1037" spans="8:9" s="79" customFormat="1" ht="12.75" customHeight="1" x14ac:dyDescent="0.2">
      <c r="H1037" s="94"/>
      <c r="I1037" s="95"/>
    </row>
    <row r="1038" spans="8:9" s="79" customFormat="1" ht="12.75" customHeight="1" x14ac:dyDescent="0.2">
      <c r="H1038" s="94"/>
      <c r="I1038" s="95"/>
    </row>
    <row r="1039" spans="8:9" s="79" customFormat="1" ht="12.75" customHeight="1" x14ac:dyDescent="0.2">
      <c r="H1039" s="94"/>
      <c r="I1039" s="95"/>
    </row>
    <row r="1040" spans="8:9" s="79" customFormat="1" ht="12.75" customHeight="1" x14ac:dyDescent="0.2">
      <c r="H1040" s="94"/>
      <c r="I1040" s="95"/>
    </row>
    <row r="1041" spans="8:9" s="79" customFormat="1" ht="12.75" customHeight="1" x14ac:dyDescent="0.2">
      <c r="H1041" s="94"/>
      <c r="I1041" s="95"/>
    </row>
    <row r="1042" spans="8:9" s="79" customFormat="1" ht="12.75" customHeight="1" x14ac:dyDescent="0.2">
      <c r="H1042" s="94"/>
      <c r="I1042" s="95"/>
    </row>
    <row r="1043" spans="8:9" s="79" customFormat="1" ht="12.75" customHeight="1" x14ac:dyDescent="0.2">
      <c r="H1043" s="94"/>
      <c r="I1043" s="95"/>
    </row>
    <row r="1044" spans="8:9" s="79" customFormat="1" ht="12.75" customHeight="1" x14ac:dyDescent="0.2">
      <c r="H1044" s="94"/>
      <c r="I1044" s="95"/>
    </row>
    <row r="1045" spans="8:9" s="79" customFormat="1" ht="12.75" customHeight="1" x14ac:dyDescent="0.2">
      <c r="H1045" s="94"/>
      <c r="I1045" s="95"/>
    </row>
    <row r="1046" spans="8:9" s="79" customFormat="1" ht="12.75" customHeight="1" x14ac:dyDescent="0.2">
      <c r="H1046" s="94"/>
      <c r="I1046" s="95"/>
    </row>
    <row r="1047" spans="8:9" s="79" customFormat="1" ht="12.75" customHeight="1" x14ac:dyDescent="0.2">
      <c r="H1047" s="94"/>
      <c r="I1047" s="95"/>
    </row>
    <row r="1048" spans="8:9" s="79" customFormat="1" ht="12.75" customHeight="1" x14ac:dyDescent="0.2">
      <c r="H1048" s="94"/>
      <c r="I1048" s="95"/>
    </row>
    <row r="1049" spans="8:9" s="79" customFormat="1" ht="12.75" customHeight="1" x14ac:dyDescent="0.2">
      <c r="H1049" s="94"/>
      <c r="I1049" s="95"/>
    </row>
    <row r="1050" spans="8:9" s="79" customFormat="1" ht="12.75" customHeight="1" x14ac:dyDescent="0.2">
      <c r="H1050" s="94"/>
      <c r="I1050" s="95"/>
    </row>
    <row r="1051" spans="8:9" s="79" customFormat="1" ht="12.75" customHeight="1" x14ac:dyDescent="0.2">
      <c r="H1051" s="94"/>
      <c r="I1051" s="95"/>
    </row>
    <row r="1052" spans="8:9" s="79" customFormat="1" ht="12.75" customHeight="1" x14ac:dyDescent="0.2">
      <c r="H1052" s="94"/>
      <c r="I1052" s="95"/>
    </row>
    <row r="1063" spans="8:9" s="79" customFormat="1" ht="12.75" customHeight="1" x14ac:dyDescent="0.2">
      <c r="H1063" s="94"/>
      <c r="I1063" s="95"/>
    </row>
    <row r="1064" spans="8:9" s="79" customFormat="1" ht="12.75" customHeight="1" x14ac:dyDescent="0.2">
      <c r="H1064" s="94"/>
      <c r="I1064" s="95"/>
    </row>
    <row r="1065" spans="8:9" s="79" customFormat="1" ht="13.5" customHeight="1" x14ac:dyDescent="0.2">
      <c r="H1065" s="94"/>
      <c r="I1065" s="95"/>
    </row>
    <row r="1066" spans="8:9" s="79" customFormat="1" ht="12.75" customHeight="1" x14ac:dyDescent="0.2">
      <c r="H1066" s="94"/>
      <c r="I1066" s="95"/>
    </row>
    <row r="1073" spans="8:9" s="79" customFormat="1" ht="12.75" customHeight="1" x14ac:dyDescent="0.2">
      <c r="H1073" s="94"/>
      <c r="I1073" s="95"/>
    </row>
    <row r="1077" spans="8:9" s="79" customFormat="1" ht="12.75" customHeight="1" x14ac:dyDescent="0.2">
      <c r="H1077" s="94"/>
      <c r="I1077" s="95"/>
    </row>
    <row r="1078" spans="8:9" s="79" customFormat="1" ht="12.75" customHeight="1" x14ac:dyDescent="0.2">
      <c r="H1078" s="94"/>
      <c r="I1078" s="95"/>
    </row>
    <row r="1079" spans="8:9" s="79" customFormat="1" ht="12.75" customHeight="1" x14ac:dyDescent="0.2">
      <c r="H1079" s="94"/>
      <c r="I1079" s="95"/>
    </row>
    <row r="1080" spans="8:9" s="79" customFormat="1" ht="12.75" customHeight="1" x14ac:dyDescent="0.2">
      <c r="H1080" s="94"/>
      <c r="I1080" s="95"/>
    </row>
    <row r="1081" spans="8:9" s="79" customFormat="1" ht="12.75" customHeight="1" x14ac:dyDescent="0.2">
      <c r="H1081" s="94"/>
      <c r="I1081" s="95"/>
    </row>
    <row r="1082" spans="8:9" s="79" customFormat="1" ht="12.75" customHeight="1" x14ac:dyDescent="0.2">
      <c r="H1082" s="94"/>
      <c r="I1082" s="95"/>
    </row>
    <row r="1083" spans="8:9" s="79" customFormat="1" ht="12.75" customHeight="1" x14ac:dyDescent="0.2">
      <c r="H1083" s="94"/>
      <c r="I1083" s="95"/>
    </row>
    <row r="1084" spans="8:9" s="79" customFormat="1" ht="12.75" customHeight="1" x14ac:dyDescent="0.2">
      <c r="H1084" s="94"/>
      <c r="I1084" s="95"/>
    </row>
    <row r="1085" spans="8:9" s="79" customFormat="1" ht="12.75" customHeight="1" x14ac:dyDescent="0.2">
      <c r="H1085" s="94"/>
      <c r="I1085" s="95"/>
    </row>
    <row r="1087" spans="8:9" s="79" customFormat="1" ht="13.5" customHeight="1" x14ac:dyDescent="0.2">
      <c r="H1087" s="94"/>
      <c r="I1087" s="95"/>
    </row>
    <row r="1088" spans="8:9" s="79" customFormat="1" ht="13.5" customHeight="1" x14ac:dyDescent="0.2">
      <c r="H1088" s="94"/>
      <c r="I1088" s="95"/>
    </row>
    <row r="1089" spans="8:9" s="79" customFormat="1" ht="13.5" customHeight="1" x14ac:dyDescent="0.2">
      <c r="H1089" s="94"/>
      <c r="I1089" s="95"/>
    </row>
    <row r="1090" spans="8:9" s="79" customFormat="1" ht="12.75" customHeight="1" x14ac:dyDescent="0.2">
      <c r="H1090" s="94"/>
      <c r="I1090" s="95"/>
    </row>
    <row r="1091" spans="8:9" s="79" customFormat="1" ht="12.75" customHeight="1" x14ac:dyDescent="0.2">
      <c r="H1091" s="94"/>
      <c r="I1091" s="95"/>
    </row>
    <row r="1092" spans="8:9" s="79" customFormat="1" ht="12.75" customHeight="1" x14ac:dyDescent="0.2">
      <c r="H1092" s="94"/>
      <c r="I1092" s="95"/>
    </row>
    <row r="1093" spans="8:9" s="79" customFormat="1" ht="12.75" customHeight="1" x14ac:dyDescent="0.2">
      <c r="H1093" s="94"/>
      <c r="I1093" s="95"/>
    </row>
    <row r="1096" spans="8:9" s="79" customFormat="1" ht="13.5" customHeight="1" x14ac:dyDescent="0.2">
      <c r="H1096" s="94"/>
      <c r="I1096" s="95"/>
    </row>
    <row r="1097" spans="8:9" s="79" customFormat="1" ht="13.5" customHeight="1" x14ac:dyDescent="0.2">
      <c r="H1097" s="94"/>
      <c r="I1097" s="95"/>
    </row>
    <row r="1098" spans="8:9" s="79" customFormat="1" ht="13.5" customHeight="1" x14ac:dyDescent="0.2">
      <c r="H1098" s="94"/>
      <c r="I1098" s="95"/>
    </row>
    <row r="1099" spans="8:9" s="79" customFormat="1" ht="13.5" customHeight="1" x14ac:dyDescent="0.2">
      <c r="H1099" s="94"/>
      <c r="I1099" s="95"/>
    </row>
    <row r="1100" spans="8:9" s="79" customFormat="1" ht="13.5" customHeight="1" x14ac:dyDescent="0.2">
      <c r="H1100" s="94"/>
      <c r="I1100" s="95"/>
    </row>
    <row r="1101" spans="8:9" s="79" customFormat="1" ht="13.5" customHeight="1" x14ac:dyDescent="0.2">
      <c r="H1101" s="94"/>
      <c r="I1101" s="95"/>
    </row>
    <row r="1103" spans="8:9" s="79" customFormat="1" ht="12.75" customHeight="1" x14ac:dyDescent="0.2">
      <c r="H1103" s="94"/>
      <c r="I1103" s="95"/>
    </row>
    <row r="1104" spans="8:9" s="79" customFormat="1" ht="12.75" customHeight="1" x14ac:dyDescent="0.2">
      <c r="H1104" s="94"/>
      <c r="I1104" s="95"/>
    </row>
  </sheetData>
  <sheetProtection sheet="1" objects="1" scenarios="1"/>
  <mergeCells count="35">
    <mergeCell ref="E58:F58"/>
    <mergeCell ref="B8:C8"/>
    <mergeCell ref="E59:F59"/>
    <mergeCell ref="C37:E37"/>
    <mergeCell ref="C38:E38"/>
    <mergeCell ref="C39:E39"/>
    <mergeCell ref="H4:K4"/>
    <mergeCell ref="H8:K8"/>
    <mergeCell ref="H5:K5"/>
    <mergeCell ref="C30:E30"/>
    <mergeCell ref="C36:E36"/>
    <mergeCell ref="C31:E31"/>
    <mergeCell ref="C32:E32"/>
    <mergeCell ref="C33:E33"/>
    <mergeCell ref="C34:E34"/>
    <mergeCell ref="C19:D19"/>
    <mergeCell ref="C20:D20"/>
    <mergeCell ref="C35:E35"/>
    <mergeCell ref="D10:F10"/>
    <mergeCell ref="M57:M59"/>
    <mergeCell ref="E62:F62"/>
    <mergeCell ref="D3:F3"/>
    <mergeCell ref="D4:F4"/>
    <mergeCell ref="E5:F5"/>
    <mergeCell ref="D9:F9"/>
    <mergeCell ref="C26:D26"/>
    <mergeCell ref="C17:D17"/>
    <mergeCell ref="C18:D18"/>
    <mergeCell ref="C21:D21"/>
    <mergeCell ref="C22:D22"/>
    <mergeCell ref="C23:D23"/>
    <mergeCell ref="C24:D24"/>
    <mergeCell ref="C25:D25"/>
    <mergeCell ref="B16:D16"/>
    <mergeCell ref="E57:F57"/>
  </mergeCells>
  <phoneticPr fontId="4" type="noConversion"/>
  <conditionalFormatting sqref="J63:K65 J57:K60 J54:K55 K42:K45 K47:K53 J68:K68 J16:K41 K67">
    <cfRule type="cellIs" dxfId="35" priority="38" stopIfTrue="1" operator="equal">
      <formula>0</formula>
    </cfRule>
    <cfRule type="cellIs" dxfId="34" priority="39" stopIfTrue="1" operator="lessThan">
      <formula>0</formula>
    </cfRule>
  </conditionalFormatting>
  <conditionalFormatting sqref="H62">
    <cfRule type="cellIs" dxfId="33" priority="35" operator="greaterThan">
      <formula>0.08</formula>
    </cfRule>
  </conditionalFormatting>
  <conditionalFormatting sqref="J61:K61">
    <cfRule type="cellIs" dxfId="32" priority="33" stopIfTrue="1" operator="equal">
      <formula>0</formula>
    </cfRule>
    <cfRule type="cellIs" dxfId="31" priority="34" stopIfTrue="1" operator="lessThan">
      <formula>0</formula>
    </cfRule>
  </conditionalFormatting>
  <conditionalFormatting sqref="M42:M54">
    <cfRule type="notContainsBlanks" dxfId="30" priority="40">
      <formula>LEN(TRIM(M42))&gt;0</formula>
    </cfRule>
  </conditionalFormatting>
  <conditionalFormatting sqref="M46">
    <cfRule type="notContainsBlanks" dxfId="29" priority="20">
      <formula>LEN(TRIM(M46))&gt;0</formula>
    </cfRule>
  </conditionalFormatting>
  <conditionalFormatting sqref="G42:G45 G47:G53 J63:K65 J57:K60 J54:K55 K42:K45 K47:K53 J68:K68 H30:H39 J30:K40 G27 J17:K27 E17:E27 G17:H26 K67">
    <cfRule type="cellIs" dxfId="28" priority="19" operator="equal">
      <formula>0</formula>
    </cfRule>
  </conditionalFormatting>
  <conditionalFormatting sqref="E42:E45 E47 E49:E53">
    <cfRule type="cellIs" dxfId="27" priority="18" operator="equal">
      <formula>0</formula>
    </cfRule>
  </conditionalFormatting>
  <conditionalFormatting sqref="M47">
    <cfRule type="notContainsBlanks" dxfId="26" priority="15">
      <formula>LEN(TRIM(M47))&gt;0</formula>
    </cfRule>
  </conditionalFormatting>
  <conditionalFormatting sqref="M48">
    <cfRule type="notContainsBlanks" dxfId="25" priority="14">
      <formula>LEN(TRIM(M48))&gt;0</formula>
    </cfRule>
  </conditionalFormatting>
  <conditionalFormatting sqref="J42:J45">
    <cfRule type="cellIs" dxfId="24" priority="9" stopIfTrue="1" operator="equal">
      <formula>0</formula>
    </cfRule>
    <cfRule type="cellIs" dxfId="23" priority="10" stopIfTrue="1" operator="lessThan">
      <formula>0</formula>
    </cfRule>
  </conditionalFormatting>
  <conditionalFormatting sqref="J42:J45">
    <cfRule type="cellIs" dxfId="22" priority="8" operator="equal">
      <formula>0</formula>
    </cfRule>
  </conditionalFormatting>
  <conditionalFormatting sqref="J47:J53">
    <cfRule type="cellIs" dxfId="21" priority="6" stopIfTrue="1" operator="equal">
      <formula>0</formula>
    </cfRule>
    <cfRule type="cellIs" dxfId="20" priority="7" stopIfTrue="1" operator="lessThan">
      <formula>0</formula>
    </cfRule>
  </conditionalFormatting>
  <conditionalFormatting sqref="J47:J53">
    <cfRule type="cellIs" dxfId="19" priority="5" operator="equal">
      <formula>0</formula>
    </cfRule>
  </conditionalFormatting>
  <conditionalFormatting sqref="E48">
    <cfRule type="cellIs" dxfId="18" priority="4" operator="equal">
      <formula>0</formula>
    </cfRule>
  </conditionalFormatting>
  <conditionalFormatting sqref="M57">
    <cfRule type="notContainsBlanks" dxfId="17" priority="1">
      <formula>LEN(TRIM(M57))&gt;0</formula>
    </cfRule>
  </conditionalFormatting>
  <conditionalFormatting sqref="M40">
    <cfRule type="notContainsBlanks" dxfId="16" priority="2">
      <formula>LEN(TRIM(M40))&gt;0</formula>
    </cfRule>
  </conditionalFormatting>
  <printOptions horizontalCentered="1"/>
  <pageMargins left="0.25" right="0.25" top="0.75000000000000011" bottom="0.75000000000000011" header="0.30000000000000004" footer="0.30000000000000004"/>
  <pageSetup paperSize="9" scale="65" orientation="portrait"/>
  <headerFooter alignWithMargins="0"/>
  <ignoredErrors>
    <ignoredError sqref="D3:D6 H5 D9:D10 C17:C26 E17:E26 H17:H26 C30:C39 F30:F39 H30:H39 J30:J39 E42:F45 E47:F50 F51:F53 E53:E54 J54 J57:J59 H58 J65 J68" emptyCellReference="1"/>
    <ignoredError sqref="D7 F8 J14 K17:K27 K30:K40 K42:K45 K47:K53 K55 K57:K60 K63:K64 K68" evalError="1"/>
    <ignoredError sqref="E8 K54 K65 K67" evalError="1" emptyCellReference="1"/>
    <ignoredError sqref="J48" formula="1"/>
    <ignoredError sqref="B54:B55 B57:B60 B62:B68" numberStoredAsText="1"/>
  </ignoredErrors>
  <drawing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'PSS-A1'!$B$33:$B$42</xm:f>
          </x14:formula1>
          <xm:sqref>B30:B39</xm:sqref>
        </x14:dataValidation>
        <x14:dataValidation type="list" allowBlank="1" showInputMessage="1" showErrorMessage="1">
          <x14:formula1>
            <xm:f>'PSS-A1'!$B$16:$B$30</xm:f>
          </x14:formula1>
          <xm:sqref>B17:B26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I41"/>
  <sheetViews>
    <sheetView workbookViewId="0">
      <selection activeCell="B12" sqref="B12"/>
    </sheetView>
  </sheetViews>
  <sheetFormatPr defaultColWidth="8.85546875" defaultRowHeight="12.75" x14ac:dyDescent="0.2"/>
  <cols>
    <col min="1" max="1" width="5.42578125" style="43" customWidth="1"/>
    <col min="2" max="2" width="8" style="43" customWidth="1"/>
    <col min="3" max="3" width="9.28515625" style="43" customWidth="1"/>
    <col min="4" max="4" width="39.140625" style="43" customWidth="1"/>
    <col min="5" max="5" width="8.140625" style="43" customWidth="1"/>
    <col min="6" max="6" width="15.28515625" style="43" customWidth="1"/>
    <col min="7" max="7" width="17.140625" style="43" customWidth="1"/>
    <col min="8" max="8" width="16.42578125" style="43" customWidth="1"/>
    <col min="9" max="9" width="17.140625" style="43" customWidth="1"/>
    <col min="10" max="16384" width="8.85546875" style="43"/>
  </cols>
  <sheetData>
    <row r="1" spans="2:9" ht="13.5" thickBot="1" x14ac:dyDescent="0.25"/>
    <row r="2" spans="2:9" ht="12.75" customHeight="1" x14ac:dyDescent="0.2">
      <c r="B2" s="171" t="s">
        <v>42</v>
      </c>
      <c r="C2" s="224"/>
      <c r="D2" s="172"/>
      <c r="E2" s="695" t="s">
        <v>116</v>
      </c>
      <c r="F2" s="695"/>
      <c r="G2" s="173"/>
      <c r="H2" s="696" t="s">
        <v>117</v>
      </c>
      <c r="I2" s="697"/>
    </row>
    <row r="3" spans="2:9" ht="12.75" customHeight="1" x14ac:dyDescent="0.2">
      <c r="B3" s="174"/>
      <c r="C3" s="175"/>
      <c r="D3" s="698"/>
      <c r="E3" s="698"/>
      <c r="F3" s="176" t="s">
        <v>118</v>
      </c>
      <c r="G3" s="177"/>
      <c r="H3" s="176" t="s">
        <v>322</v>
      </c>
      <c r="I3" s="178"/>
    </row>
    <row r="4" spans="2:9" x14ac:dyDescent="0.2">
      <c r="B4" s="49" t="s">
        <v>43</v>
      </c>
      <c r="C4" s="222"/>
      <c r="D4" s="244">
        <f>General!D8</f>
        <v>0</v>
      </c>
      <c r="E4" s="179"/>
      <c r="F4" s="180" t="s">
        <v>119</v>
      </c>
      <c r="G4" s="699">
        <f>General!D3</f>
        <v>0</v>
      </c>
      <c r="H4" s="699"/>
      <c r="I4" s="700"/>
    </row>
    <row r="5" spans="2:9" ht="12.75" customHeight="1" x14ac:dyDescent="0.2">
      <c r="B5" s="49" t="s">
        <v>45</v>
      </c>
      <c r="C5" s="222"/>
      <c r="D5" s="244">
        <f>General!D6</f>
        <v>0</v>
      </c>
      <c r="E5" s="179"/>
      <c r="F5" s="181" t="s">
        <v>54</v>
      </c>
      <c r="G5" s="701">
        <f>General!D7</f>
        <v>0</v>
      </c>
      <c r="H5" s="701"/>
      <c r="I5" s="702"/>
    </row>
    <row r="6" spans="2:9" ht="12.75" customHeight="1" x14ac:dyDescent="0.2">
      <c r="B6" s="49" t="s">
        <v>120</v>
      </c>
      <c r="C6" s="222"/>
      <c r="D6" s="222" t="e">
        <f>General!D11</f>
        <v>#N/A</v>
      </c>
      <c r="E6" s="179"/>
      <c r="F6" s="182"/>
      <c r="G6" s="693"/>
      <c r="H6" s="693"/>
      <c r="I6" s="694"/>
    </row>
    <row r="7" spans="2:9" ht="12.75" customHeight="1" x14ac:dyDescent="0.2">
      <c r="B7" s="49" t="s">
        <v>121</v>
      </c>
      <c r="C7" s="222"/>
      <c r="D7" s="222" t="str">
        <f>IF(General!D9="","",General!D9)</f>
        <v/>
      </c>
      <c r="E7" s="179"/>
      <c r="F7" s="181" t="s">
        <v>122</v>
      </c>
      <c r="G7" s="686"/>
      <c r="H7" s="687"/>
      <c r="I7" s="688"/>
    </row>
    <row r="8" spans="2:9" ht="12" customHeight="1" x14ac:dyDescent="0.2">
      <c r="B8" s="681" t="s">
        <v>387</v>
      </c>
      <c r="C8" s="682"/>
      <c r="D8" s="682"/>
      <c r="E8" s="683"/>
      <c r="F8" s="290"/>
      <c r="G8" s="689"/>
      <c r="H8" s="689"/>
      <c r="I8" s="690"/>
    </row>
    <row r="9" spans="2:9" x14ac:dyDescent="0.2">
      <c r="B9" s="439" t="s">
        <v>357</v>
      </c>
      <c r="C9" s="440"/>
      <c r="D9" s="77">
        <f>General!D5</f>
        <v>0</v>
      </c>
      <c r="E9" s="183"/>
      <c r="F9" s="290"/>
      <c r="G9" s="689"/>
      <c r="H9" s="689"/>
      <c r="I9" s="690"/>
    </row>
    <row r="10" spans="2:9" ht="13.5" thickBot="1" x14ac:dyDescent="0.25">
      <c r="B10" s="684"/>
      <c r="C10" s="622"/>
      <c r="D10" s="622"/>
      <c r="E10" s="685"/>
      <c r="F10" s="291"/>
      <c r="G10" s="691"/>
      <c r="H10" s="691"/>
      <c r="I10" s="692"/>
    </row>
    <row r="11" spans="2:9" ht="51" x14ac:dyDescent="0.2">
      <c r="B11" s="292" t="s">
        <v>237</v>
      </c>
      <c r="C11" s="227" t="s">
        <v>210</v>
      </c>
      <c r="D11" s="226" t="s">
        <v>123</v>
      </c>
      <c r="E11" s="227" t="s">
        <v>124</v>
      </c>
      <c r="F11" s="227" t="s">
        <v>209</v>
      </c>
      <c r="G11" s="227" t="s">
        <v>125</v>
      </c>
      <c r="H11" s="228" t="s">
        <v>292</v>
      </c>
      <c r="I11" s="45" t="s">
        <v>126</v>
      </c>
    </row>
    <row r="12" spans="2:9" x14ac:dyDescent="0.2">
      <c r="B12" s="559"/>
      <c r="C12" s="560"/>
      <c r="D12" s="561"/>
      <c r="E12" s="560"/>
      <c r="F12" s="560"/>
      <c r="G12" s="562"/>
      <c r="H12" s="563"/>
      <c r="I12" s="436">
        <f>IF(H12=0,0,G12/H12)</f>
        <v>0</v>
      </c>
    </row>
    <row r="13" spans="2:9" x14ac:dyDescent="0.2">
      <c r="B13" s="564"/>
      <c r="C13" s="560"/>
      <c r="D13" s="565"/>
      <c r="E13" s="560"/>
      <c r="F13" s="560"/>
      <c r="G13" s="566"/>
      <c r="H13" s="567"/>
      <c r="I13" s="436">
        <f t="shared" ref="I13:I41" si="0">IF(H13=0,0,G13/H13)</f>
        <v>0</v>
      </c>
    </row>
    <row r="14" spans="2:9" x14ac:dyDescent="0.2">
      <c r="B14" s="564"/>
      <c r="C14" s="560"/>
      <c r="D14" s="565"/>
      <c r="E14" s="560"/>
      <c r="F14" s="560"/>
      <c r="G14" s="566"/>
      <c r="H14" s="567"/>
      <c r="I14" s="436">
        <f t="shared" si="0"/>
        <v>0</v>
      </c>
    </row>
    <row r="15" spans="2:9" x14ac:dyDescent="0.2">
      <c r="B15" s="564"/>
      <c r="C15" s="560"/>
      <c r="D15" s="565"/>
      <c r="E15" s="560"/>
      <c r="F15" s="560"/>
      <c r="G15" s="566"/>
      <c r="H15" s="567"/>
      <c r="I15" s="436">
        <f t="shared" si="0"/>
        <v>0</v>
      </c>
    </row>
    <row r="16" spans="2:9" ht="12" customHeight="1" x14ac:dyDescent="0.2">
      <c r="B16" s="564"/>
      <c r="C16" s="560"/>
      <c r="D16" s="565"/>
      <c r="E16" s="560"/>
      <c r="F16" s="560"/>
      <c r="G16" s="566"/>
      <c r="H16" s="567"/>
      <c r="I16" s="436">
        <f t="shared" si="0"/>
        <v>0</v>
      </c>
    </row>
    <row r="17" spans="2:9" x14ac:dyDescent="0.2">
      <c r="B17" s="564"/>
      <c r="C17" s="560"/>
      <c r="D17" s="565"/>
      <c r="E17" s="560"/>
      <c r="F17" s="560"/>
      <c r="G17" s="566"/>
      <c r="H17" s="567"/>
      <c r="I17" s="436">
        <f t="shared" si="0"/>
        <v>0</v>
      </c>
    </row>
    <row r="18" spans="2:9" x14ac:dyDescent="0.2">
      <c r="B18" s="564"/>
      <c r="C18" s="560"/>
      <c r="D18" s="565"/>
      <c r="E18" s="560"/>
      <c r="F18" s="560"/>
      <c r="G18" s="566"/>
      <c r="H18" s="567"/>
      <c r="I18" s="436">
        <f t="shared" si="0"/>
        <v>0</v>
      </c>
    </row>
    <row r="19" spans="2:9" x14ac:dyDescent="0.2">
      <c r="B19" s="564"/>
      <c r="C19" s="560"/>
      <c r="D19" s="565"/>
      <c r="E19" s="560"/>
      <c r="F19" s="560"/>
      <c r="G19" s="566"/>
      <c r="H19" s="567"/>
      <c r="I19" s="436">
        <f t="shared" si="0"/>
        <v>0</v>
      </c>
    </row>
    <row r="20" spans="2:9" x14ac:dyDescent="0.2">
      <c r="B20" s="564"/>
      <c r="C20" s="560"/>
      <c r="D20" s="565"/>
      <c r="E20" s="560"/>
      <c r="F20" s="560"/>
      <c r="G20" s="566"/>
      <c r="H20" s="567"/>
      <c r="I20" s="436">
        <f t="shared" si="0"/>
        <v>0</v>
      </c>
    </row>
    <row r="21" spans="2:9" x14ac:dyDescent="0.2">
      <c r="B21" s="564"/>
      <c r="C21" s="560"/>
      <c r="D21" s="565"/>
      <c r="E21" s="560"/>
      <c r="F21" s="560"/>
      <c r="G21" s="566"/>
      <c r="H21" s="567"/>
      <c r="I21" s="436">
        <f t="shared" si="0"/>
        <v>0</v>
      </c>
    </row>
    <row r="22" spans="2:9" x14ac:dyDescent="0.2">
      <c r="B22" s="564"/>
      <c r="C22" s="560"/>
      <c r="D22" s="565"/>
      <c r="E22" s="560"/>
      <c r="F22" s="560"/>
      <c r="G22" s="566"/>
      <c r="H22" s="567"/>
      <c r="I22" s="436">
        <f t="shared" ref="I22:I23" si="1">IF(H22=0,0,G22/H22)</f>
        <v>0</v>
      </c>
    </row>
    <row r="23" spans="2:9" x14ac:dyDescent="0.2">
      <c r="B23" s="564"/>
      <c r="C23" s="560"/>
      <c r="D23" s="565"/>
      <c r="E23" s="560"/>
      <c r="F23" s="560"/>
      <c r="G23" s="566"/>
      <c r="H23" s="567"/>
      <c r="I23" s="436">
        <f t="shared" si="1"/>
        <v>0</v>
      </c>
    </row>
    <row r="24" spans="2:9" x14ac:dyDescent="0.2">
      <c r="B24" s="564"/>
      <c r="C24" s="560"/>
      <c r="D24" s="565"/>
      <c r="E24" s="568"/>
      <c r="F24" s="560"/>
      <c r="G24" s="566"/>
      <c r="H24" s="567"/>
      <c r="I24" s="436">
        <f t="shared" si="0"/>
        <v>0</v>
      </c>
    </row>
    <row r="25" spans="2:9" x14ac:dyDescent="0.2">
      <c r="B25" s="564"/>
      <c r="C25" s="560"/>
      <c r="D25" s="565"/>
      <c r="E25" s="568"/>
      <c r="F25" s="560"/>
      <c r="G25" s="566"/>
      <c r="H25" s="567"/>
      <c r="I25" s="436">
        <f t="shared" ref="I25" si="2">IF(H25=0,0,G25/H25)</f>
        <v>0</v>
      </c>
    </row>
    <row r="26" spans="2:9" x14ac:dyDescent="0.2">
      <c r="B26" s="564"/>
      <c r="C26" s="560"/>
      <c r="D26" s="565"/>
      <c r="E26" s="568"/>
      <c r="F26" s="560"/>
      <c r="G26" s="566"/>
      <c r="H26" s="567"/>
      <c r="I26" s="436">
        <f t="shared" si="0"/>
        <v>0</v>
      </c>
    </row>
    <row r="27" spans="2:9" x14ac:dyDescent="0.2">
      <c r="B27" s="564"/>
      <c r="C27" s="560"/>
      <c r="D27" s="565"/>
      <c r="E27" s="568"/>
      <c r="F27" s="560"/>
      <c r="G27" s="566"/>
      <c r="H27" s="567"/>
      <c r="I27" s="436">
        <f t="shared" si="0"/>
        <v>0</v>
      </c>
    </row>
    <row r="28" spans="2:9" x14ac:dyDescent="0.2">
      <c r="B28" s="564"/>
      <c r="C28" s="560"/>
      <c r="D28" s="565"/>
      <c r="E28" s="568"/>
      <c r="F28" s="560"/>
      <c r="G28" s="566"/>
      <c r="H28" s="567"/>
      <c r="I28" s="436">
        <f t="shared" si="0"/>
        <v>0</v>
      </c>
    </row>
    <row r="29" spans="2:9" x14ac:dyDescent="0.2">
      <c r="B29" s="564"/>
      <c r="C29" s="560"/>
      <c r="D29" s="565"/>
      <c r="E29" s="568"/>
      <c r="F29" s="560"/>
      <c r="G29" s="566"/>
      <c r="H29" s="567"/>
      <c r="I29" s="436">
        <f t="shared" si="0"/>
        <v>0</v>
      </c>
    </row>
    <row r="30" spans="2:9" x14ac:dyDescent="0.2">
      <c r="B30" s="564"/>
      <c r="C30" s="560"/>
      <c r="D30" s="565"/>
      <c r="E30" s="568"/>
      <c r="F30" s="560"/>
      <c r="G30" s="566"/>
      <c r="H30" s="567"/>
      <c r="I30" s="436">
        <f t="shared" si="0"/>
        <v>0</v>
      </c>
    </row>
    <row r="31" spans="2:9" x14ac:dyDescent="0.2">
      <c r="B31" s="564"/>
      <c r="C31" s="560"/>
      <c r="D31" s="565"/>
      <c r="E31" s="568"/>
      <c r="F31" s="560"/>
      <c r="G31" s="566"/>
      <c r="H31" s="567"/>
      <c r="I31" s="436">
        <f t="shared" si="0"/>
        <v>0</v>
      </c>
    </row>
    <row r="32" spans="2:9" x14ac:dyDescent="0.2">
      <c r="B32" s="564"/>
      <c r="C32" s="560"/>
      <c r="D32" s="565"/>
      <c r="E32" s="568"/>
      <c r="F32" s="560"/>
      <c r="G32" s="566"/>
      <c r="H32" s="567"/>
      <c r="I32" s="436">
        <f t="shared" si="0"/>
        <v>0</v>
      </c>
    </row>
    <row r="33" spans="2:9" x14ac:dyDescent="0.2">
      <c r="B33" s="564"/>
      <c r="C33" s="560"/>
      <c r="D33" s="565"/>
      <c r="E33" s="568"/>
      <c r="F33" s="560"/>
      <c r="G33" s="566"/>
      <c r="H33" s="567"/>
      <c r="I33" s="436">
        <f t="shared" si="0"/>
        <v>0</v>
      </c>
    </row>
    <row r="34" spans="2:9" x14ac:dyDescent="0.2">
      <c r="B34" s="564"/>
      <c r="C34" s="560"/>
      <c r="D34" s="565"/>
      <c r="E34" s="568"/>
      <c r="F34" s="560"/>
      <c r="G34" s="566"/>
      <c r="H34" s="567"/>
      <c r="I34" s="436">
        <f t="shared" si="0"/>
        <v>0</v>
      </c>
    </row>
    <row r="35" spans="2:9" x14ac:dyDescent="0.2">
      <c r="B35" s="564"/>
      <c r="C35" s="560"/>
      <c r="D35" s="565"/>
      <c r="E35" s="568"/>
      <c r="F35" s="560"/>
      <c r="G35" s="566"/>
      <c r="H35" s="567"/>
      <c r="I35" s="436">
        <f t="shared" si="0"/>
        <v>0</v>
      </c>
    </row>
    <row r="36" spans="2:9" x14ac:dyDescent="0.2">
      <c r="B36" s="564"/>
      <c r="C36" s="560"/>
      <c r="D36" s="565"/>
      <c r="E36" s="568"/>
      <c r="F36" s="560"/>
      <c r="G36" s="566"/>
      <c r="H36" s="567"/>
      <c r="I36" s="436">
        <f t="shared" si="0"/>
        <v>0</v>
      </c>
    </row>
    <row r="37" spans="2:9" x14ac:dyDescent="0.2">
      <c r="B37" s="564"/>
      <c r="C37" s="560"/>
      <c r="D37" s="565"/>
      <c r="E37" s="568"/>
      <c r="F37" s="560"/>
      <c r="G37" s="566"/>
      <c r="H37" s="567"/>
      <c r="I37" s="436">
        <f t="shared" si="0"/>
        <v>0</v>
      </c>
    </row>
    <row r="38" spans="2:9" x14ac:dyDescent="0.2">
      <c r="B38" s="564"/>
      <c r="C38" s="560"/>
      <c r="D38" s="565"/>
      <c r="E38" s="568"/>
      <c r="F38" s="560"/>
      <c r="G38" s="566"/>
      <c r="H38" s="567"/>
      <c r="I38" s="436">
        <f t="shared" si="0"/>
        <v>0</v>
      </c>
    </row>
    <row r="39" spans="2:9" x14ac:dyDescent="0.2">
      <c r="B39" s="564"/>
      <c r="C39" s="560"/>
      <c r="D39" s="565"/>
      <c r="E39" s="568"/>
      <c r="F39" s="560"/>
      <c r="G39" s="566"/>
      <c r="H39" s="567"/>
      <c r="I39" s="436">
        <f t="shared" si="0"/>
        <v>0</v>
      </c>
    </row>
    <row r="40" spans="2:9" x14ac:dyDescent="0.2">
      <c r="B40" s="564"/>
      <c r="C40" s="560"/>
      <c r="D40" s="565"/>
      <c r="E40" s="568"/>
      <c r="F40" s="560"/>
      <c r="G40" s="566"/>
      <c r="H40" s="567"/>
      <c r="I40" s="436">
        <f t="shared" si="0"/>
        <v>0</v>
      </c>
    </row>
    <row r="41" spans="2:9" ht="13.5" thickBot="1" x14ac:dyDescent="0.25">
      <c r="B41" s="569"/>
      <c r="C41" s="570"/>
      <c r="D41" s="571"/>
      <c r="E41" s="572"/>
      <c r="F41" s="570"/>
      <c r="G41" s="573"/>
      <c r="H41" s="574"/>
      <c r="I41" s="437">
        <f t="shared" si="0"/>
        <v>0</v>
      </c>
    </row>
  </sheetData>
  <sheetProtection sheet="1" objects="1" scenarios="1"/>
  <mergeCells count="9">
    <mergeCell ref="B8:E8"/>
    <mergeCell ref="B10:E10"/>
    <mergeCell ref="G7:I10"/>
    <mergeCell ref="G6:I6"/>
    <mergeCell ref="E2:F2"/>
    <mergeCell ref="H2:I2"/>
    <mergeCell ref="D3:E3"/>
    <mergeCell ref="G4:I4"/>
    <mergeCell ref="G5:I5"/>
  </mergeCells>
  <phoneticPr fontId="4" type="noConversion"/>
  <conditionalFormatting sqref="I12:I21 I24 I26:I41">
    <cfRule type="cellIs" dxfId="15" priority="5" operator="equal">
      <formula>0</formula>
    </cfRule>
  </conditionalFormatting>
  <conditionalFormatting sqref="I22">
    <cfRule type="cellIs" dxfId="14" priority="3" operator="equal">
      <formula>0</formula>
    </cfRule>
  </conditionalFormatting>
  <conditionalFormatting sqref="I23">
    <cfRule type="cellIs" dxfId="13" priority="2" operator="equal">
      <formula>0</formula>
    </cfRule>
  </conditionalFormatting>
  <conditionalFormatting sqref="I25">
    <cfRule type="cellIs" dxfId="12" priority="1" operator="equal">
      <formula>0</formula>
    </cfRule>
  </conditionalFormatting>
  <dataValidations count="2">
    <dataValidation type="list" allowBlank="1" showInputMessage="1" showErrorMessage="1" sqref="E12:E41">
      <formula1>"FFP,CP"</formula1>
    </dataValidation>
    <dataValidation type="list" allowBlank="1" showInputMessage="1" showErrorMessage="1" sqref="C12:C41">
      <formula1>"3-1,3-2,3-3,3-4,3-5a,3-5b,3-6,3-7,3-10,10"</formula1>
    </dataValidation>
  </dataValidations>
  <printOptions horizontalCentered="1" verticalCentered="1"/>
  <pageMargins left="0.25" right="0.25" top="0.75000000000000011" bottom="0.75000000000000011" header="0.30000000000000004" footer="0.30000000000000004"/>
  <pageSetup paperSize="9" scale="95" orientation="landscape" horizontalDpi="1200" verticalDpi="1200"/>
  <headerFooter alignWithMargins="0"/>
  <legacy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General!$B$23:$B$46</xm:f>
          </x14:formula1>
          <xm:sqref>B12:B41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W31"/>
  <sheetViews>
    <sheetView workbookViewId="0">
      <selection activeCell="B11" sqref="B11"/>
    </sheetView>
  </sheetViews>
  <sheetFormatPr defaultColWidth="8.85546875" defaultRowHeight="12.75" x14ac:dyDescent="0.2"/>
  <cols>
    <col min="1" max="1" width="3.42578125" style="17" customWidth="1"/>
    <col min="2" max="2" width="5" style="17" customWidth="1"/>
    <col min="3" max="3" width="21.140625" style="17" customWidth="1"/>
    <col min="4" max="4" width="29.140625" style="17" customWidth="1"/>
    <col min="5" max="5" width="9.85546875" style="17" customWidth="1"/>
    <col min="6" max="6" width="17.7109375" style="17" customWidth="1"/>
    <col min="7" max="8" width="8.85546875" style="17" customWidth="1"/>
    <col min="9" max="9" width="9.85546875" style="17" customWidth="1"/>
    <col min="10" max="10" width="4.28515625" style="17" customWidth="1"/>
    <col min="11" max="11" width="9" style="17" customWidth="1"/>
    <col min="12" max="12" width="10.28515625" style="17" customWidth="1"/>
    <col min="13" max="13" width="4.28515625" style="17" customWidth="1"/>
    <col min="14" max="15" width="9.85546875" style="17" customWidth="1"/>
    <col min="16" max="16" width="3.85546875" style="17" customWidth="1"/>
    <col min="17" max="16384" width="8.85546875" style="17"/>
  </cols>
  <sheetData>
    <row r="1" spans="2:23" ht="13.5" thickBot="1" x14ac:dyDescent="0.25"/>
    <row r="2" spans="2:23" ht="15.75" customHeight="1" x14ac:dyDescent="0.2">
      <c r="B2" s="184" t="s">
        <v>128</v>
      </c>
      <c r="C2" s="185"/>
      <c r="D2" s="185"/>
      <c r="E2" s="185"/>
      <c r="F2" s="186" t="s">
        <v>129</v>
      </c>
      <c r="G2" s="185"/>
      <c r="H2" s="185"/>
      <c r="I2" s="185"/>
      <c r="J2" s="185"/>
      <c r="K2" s="185"/>
      <c r="L2" s="185"/>
      <c r="M2" s="185"/>
      <c r="N2" s="185"/>
      <c r="O2" s="187" t="s">
        <v>130</v>
      </c>
    </row>
    <row r="3" spans="2:23" x14ac:dyDescent="0.2">
      <c r="B3" s="188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90"/>
      <c r="W3" s="18"/>
    </row>
    <row r="4" spans="2:23" x14ac:dyDescent="0.2">
      <c r="B4" s="191" t="s">
        <v>43</v>
      </c>
      <c r="C4" s="263"/>
      <c r="D4" s="253">
        <f>General!D8</f>
        <v>0</v>
      </c>
      <c r="E4" s="192"/>
      <c r="F4" s="192"/>
      <c r="G4" s="192"/>
      <c r="H4" s="192"/>
      <c r="I4" s="192"/>
      <c r="J4" s="192"/>
      <c r="K4" s="84" t="s">
        <v>131</v>
      </c>
      <c r="L4" s="703">
        <f>General!D5</f>
        <v>0</v>
      </c>
      <c r="M4" s="704"/>
      <c r="N4" s="705"/>
      <c r="O4" s="190"/>
      <c r="W4" s="18"/>
    </row>
    <row r="5" spans="2:23" x14ac:dyDescent="0.2">
      <c r="B5" s="191" t="s">
        <v>45</v>
      </c>
      <c r="C5" s="263"/>
      <c r="D5" s="254">
        <f>General!D6</f>
        <v>0</v>
      </c>
      <c r="E5" s="192"/>
      <c r="F5" s="192"/>
      <c r="G5" s="192"/>
      <c r="H5" s="192"/>
      <c r="I5" s="192"/>
      <c r="J5" s="192"/>
      <c r="K5" s="83" t="s">
        <v>132</v>
      </c>
      <c r="L5" s="703">
        <f>General!D3</f>
        <v>0</v>
      </c>
      <c r="M5" s="704"/>
      <c r="N5" s="705"/>
      <c r="O5" s="193"/>
      <c r="W5" s="18"/>
    </row>
    <row r="6" spans="2:23" x14ac:dyDescent="0.2">
      <c r="B6" s="191" t="s">
        <v>121</v>
      </c>
      <c r="C6" s="263"/>
      <c r="D6" s="262" t="str">
        <f>IF(General!D9="","",General!D9)</f>
        <v/>
      </c>
      <c r="E6" s="192"/>
      <c r="F6" s="192"/>
      <c r="G6" s="192"/>
      <c r="H6" s="192"/>
      <c r="I6" s="192"/>
      <c r="J6" s="192"/>
      <c r="K6" s="83"/>
      <c r="L6" s="194"/>
      <c r="M6" s="189"/>
      <c r="N6" s="195"/>
      <c r="O6" s="193"/>
      <c r="W6" s="18"/>
    </row>
    <row r="7" spans="2:23" x14ac:dyDescent="0.2">
      <c r="B7" s="191" t="s">
        <v>49</v>
      </c>
      <c r="C7" s="263"/>
      <c r="D7" s="255">
        <f>'PSS-A1'!D6</f>
        <v>0</v>
      </c>
      <c r="E7" s="192"/>
      <c r="F7" s="192"/>
      <c r="G7" s="192"/>
      <c r="H7" s="192"/>
      <c r="I7" s="192"/>
      <c r="J7" s="192"/>
      <c r="K7" s="84" t="s">
        <v>133</v>
      </c>
      <c r="L7" s="706">
        <f>General!D10</f>
        <v>0</v>
      </c>
      <c r="M7" s="707"/>
      <c r="N7" s="708"/>
      <c r="O7" s="190"/>
      <c r="W7" s="18"/>
    </row>
    <row r="8" spans="2:23" x14ac:dyDescent="0.2">
      <c r="B8" s="196" t="s">
        <v>134</v>
      </c>
      <c r="C8" s="301"/>
      <c r="D8" s="332" t="e">
        <f>General!D11</f>
        <v>#N/A</v>
      </c>
      <c r="E8" s="197"/>
      <c r="F8" s="197"/>
      <c r="G8" s="197"/>
      <c r="H8" s="197"/>
      <c r="I8" s="197"/>
      <c r="J8" s="197"/>
      <c r="K8" s="84" t="s">
        <v>206</v>
      </c>
      <c r="L8" s="388" t="e">
        <f>IF(D8="EUR",1,General!D12)</f>
        <v>#N/A</v>
      </c>
      <c r="M8" s="256"/>
      <c r="N8" s="257" t="e">
        <f>General!D11</f>
        <v>#N/A</v>
      </c>
      <c r="O8" s="198"/>
      <c r="W8" s="18"/>
    </row>
    <row r="9" spans="2:23" ht="13.5" thickBot="1" x14ac:dyDescent="0.25">
      <c r="B9" s="299"/>
      <c r="C9" s="300"/>
      <c r="D9" s="199"/>
      <c r="E9" s="199"/>
      <c r="F9" s="199"/>
      <c r="G9" s="199"/>
      <c r="H9" s="200"/>
      <c r="I9" s="200"/>
      <c r="J9" s="200"/>
      <c r="K9" s="200"/>
      <c r="L9" s="200"/>
      <c r="M9" s="200"/>
      <c r="N9" s="200"/>
      <c r="O9" s="201"/>
      <c r="W9" s="18"/>
    </row>
    <row r="10" spans="2:23" ht="38.25" x14ac:dyDescent="0.2">
      <c r="B10" s="264" t="s">
        <v>237</v>
      </c>
      <c r="C10" s="202" t="s">
        <v>135</v>
      </c>
      <c r="D10" s="202" t="s">
        <v>136</v>
      </c>
      <c r="E10" s="202" t="s">
        <v>137</v>
      </c>
      <c r="F10" s="202" t="s">
        <v>138</v>
      </c>
      <c r="G10" s="331" t="s">
        <v>285</v>
      </c>
      <c r="H10" s="331" t="s">
        <v>284</v>
      </c>
      <c r="I10" s="203" t="s">
        <v>139</v>
      </c>
      <c r="J10" s="203" t="s">
        <v>140</v>
      </c>
      <c r="K10" s="202" t="s">
        <v>141</v>
      </c>
      <c r="L10" s="204" t="s">
        <v>142</v>
      </c>
      <c r="M10" s="204" t="s">
        <v>143</v>
      </c>
      <c r="N10" s="205" t="s">
        <v>144</v>
      </c>
      <c r="O10" s="206" t="s">
        <v>145</v>
      </c>
    </row>
    <row r="11" spans="2:23" x14ac:dyDescent="0.2">
      <c r="B11" s="575"/>
      <c r="C11" s="245" t="str">
        <f>IF(B11="","",VLOOKUP(B11,General!$B$23:$C$46,2,FALSE))</f>
        <v/>
      </c>
      <c r="D11" s="577"/>
      <c r="E11" s="578"/>
      <c r="F11" s="579"/>
      <c r="G11" s="580"/>
      <c r="H11" s="580"/>
      <c r="I11" s="581"/>
      <c r="J11" s="582"/>
      <c r="K11" s="580"/>
      <c r="L11" s="581"/>
      <c r="M11" s="582"/>
      <c r="N11" s="246">
        <f>G11*H11*(I11+K11*L11)</f>
        <v>0</v>
      </c>
      <c r="O11" s="247" t="e">
        <f>N11/$L$8</f>
        <v>#N/A</v>
      </c>
    </row>
    <row r="12" spans="2:23" x14ac:dyDescent="0.2">
      <c r="B12" s="575"/>
      <c r="C12" s="245" t="str">
        <f>IF(B12="","",VLOOKUP(B12,General!$B$23:$C$46,2,FALSE))</f>
        <v/>
      </c>
      <c r="D12" s="579"/>
      <c r="E12" s="578"/>
      <c r="F12" s="577"/>
      <c r="G12" s="580"/>
      <c r="H12" s="580"/>
      <c r="I12" s="581"/>
      <c r="J12" s="582"/>
      <c r="K12" s="580"/>
      <c r="L12" s="581"/>
      <c r="M12" s="582"/>
      <c r="N12" s="246">
        <f t="shared" ref="N12:N30" si="0">G12*H12*(I12+K12*L12)</f>
        <v>0</v>
      </c>
      <c r="O12" s="247" t="e">
        <f t="shared" ref="O12:O30" si="1">N12/$L$8</f>
        <v>#N/A</v>
      </c>
    </row>
    <row r="13" spans="2:23" x14ac:dyDescent="0.2">
      <c r="B13" s="575"/>
      <c r="C13" s="245" t="str">
        <f>IF(B13="","",VLOOKUP(B13,General!$B$23:$C$46,2,FALSE))</f>
        <v/>
      </c>
      <c r="D13" s="577"/>
      <c r="E13" s="578"/>
      <c r="F13" s="577"/>
      <c r="G13" s="580"/>
      <c r="H13" s="580"/>
      <c r="I13" s="581"/>
      <c r="J13" s="582"/>
      <c r="K13" s="580"/>
      <c r="L13" s="581"/>
      <c r="M13" s="582"/>
      <c r="N13" s="246">
        <f t="shared" si="0"/>
        <v>0</v>
      </c>
      <c r="O13" s="247" t="e">
        <f t="shared" si="1"/>
        <v>#N/A</v>
      </c>
    </row>
    <row r="14" spans="2:23" x14ac:dyDescent="0.2">
      <c r="B14" s="576"/>
      <c r="C14" s="245" t="str">
        <f>IF(B14="","",VLOOKUP(B14,General!$B$23:$C$46,2,FALSE))</f>
        <v/>
      </c>
      <c r="D14" s="577"/>
      <c r="E14" s="578"/>
      <c r="F14" s="577"/>
      <c r="G14" s="580"/>
      <c r="H14" s="580"/>
      <c r="I14" s="581"/>
      <c r="J14" s="582"/>
      <c r="K14" s="580"/>
      <c r="L14" s="581"/>
      <c r="M14" s="582"/>
      <c r="N14" s="246">
        <f t="shared" si="0"/>
        <v>0</v>
      </c>
      <c r="O14" s="247" t="e">
        <f t="shared" si="1"/>
        <v>#N/A</v>
      </c>
    </row>
    <row r="15" spans="2:23" x14ac:dyDescent="0.2">
      <c r="B15" s="576"/>
      <c r="C15" s="245" t="str">
        <f>IF(B15="","",VLOOKUP(B15,General!$B$23:$C$46,2,FALSE))</f>
        <v/>
      </c>
      <c r="D15" s="577"/>
      <c r="E15" s="578"/>
      <c r="F15" s="577"/>
      <c r="G15" s="580"/>
      <c r="H15" s="580"/>
      <c r="I15" s="581"/>
      <c r="J15" s="582"/>
      <c r="K15" s="580"/>
      <c r="L15" s="581"/>
      <c r="M15" s="582"/>
      <c r="N15" s="246">
        <f t="shared" si="0"/>
        <v>0</v>
      </c>
      <c r="O15" s="247" t="e">
        <f t="shared" si="1"/>
        <v>#N/A</v>
      </c>
    </row>
    <row r="16" spans="2:23" x14ac:dyDescent="0.2">
      <c r="B16" s="576"/>
      <c r="C16" s="245" t="str">
        <f>IF(B16="","",VLOOKUP(B16,General!$B$23:$C$46,2,FALSE))</f>
        <v/>
      </c>
      <c r="D16" s="577"/>
      <c r="E16" s="578"/>
      <c r="F16" s="577"/>
      <c r="G16" s="580"/>
      <c r="H16" s="580"/>
      <c r="I16" s="581"/>
      <c r="J16" s="582"/>
      <c r="K16" s="580"/>
      <c r="L16" s="581"/>
      <c r="M16" s="582"/>
      <c r="N16" s="246">
        <f t="shared" si="0"/>
        <v>0</v>
      </c>
      <c r="O16" s="247" t="e">
        <f t="shared" si="1"/>
        <v>#N/A</v>
      </c>
    </row>
    <row r="17" spans="2:15" x14ac:dyDescent="0.2">
      <c r="B17" s="576"/>
      <c r="C17" s="245" t="str">
        <f>IF(B17="","",VLOOKUP(B17,General!$B$23:$C$46,2,FALSE))</f>
        <v/>
      </c>
      <c r="D17" s="577"/>
      <c r="E17" s="578"/>
      <c r="F17" s="577"/>
      <c r="G17" s="580"/>
      <c r="H17" s="580"/>
      <c r="I17" s="581"/>
      <c r="J17" s="582"/>
      <c r="K17" s="580"/>
      <c r="L17" s="581"/>
      <c r="M17" s="582"/>
      <c r="N17" s="246">
        <f t="shared" si="0"/>
        <v>0</v>
      </c>
      <c r="O17" s="247" t="e">
        <f t="shared" si="1"/>
        <v>#N/A</v>
      </c>
    </row>
    <row r="18" spans="2:15" x14ac:dyDescent="0.2">
      <c r="B18" s="576"/>
      <c r="C18" s="245" t="str">
        <f>IF(B18="","",VLOOKUP(B18,General!$B$23:$C$46,2,FALSE))</f>
        <v/>
      </c>
      <c r="D18" s="577"/>
      <c r="E18" s="578"/>
      <c r="F18" s="577"/>
      <c r="G18" s="580"/>
      <c r="H18" s="580"/>
      <c r="I18" s="581"/>
      <c r="J18" s="582"/>
      <c r="K18" s="580"/>
      <c r="L18" s="581"/>
      <c r="M18" s="582"/>
      <c r="N18" s="246">
        <f t="shared" si="0"/>
        <v>0</v>
      </c>
      <c r="O18" s="247" t="e">
        <f t="shared" si="1"/>
        <v>#N/A</v>
      </c>
    </row>
    <row r="19" spans="2:15" x14ac:dyDescent="0.2">
      <c r="B19" s="576"/>
      <c r="C19" s="245" t="str">
        <f>IF(B19="","",VLOOKUP(B19,General!$B$23:$C$46,2,FALSE))</f>
        <v/>
      </c>
      <c r="D19" s="577"/>
      <c r="E19" s="578"/>
      <c r="F19" s="577"/>
      <c r="G19" s="580"/>
      <c r="H19" s="580"/>
      <c r="I19" s="581"/>
      <c r="J19" s="582"/>
      <c r="K19" s="580"/>
      <c r="L19" s="581"/>
      <c r="M19" s="582"/>
      <c r="N19" s="246">
        <f t="shared" si="0"/>
        <v>0</v>
      </c>
      <c r="O19" s="247" t="e">
        <f t="shared" si="1"/>
        <v>#N/A</v>
      </c>
    </row>
    <row r="20" spans="2:15" x14ac:dyDescent="0.2">
      <c r="B20" s="576"/>
      <c r="C20" s="245" t="str">
        <f>IF(B20="","",VLOOKUP(B20,General!$B$23:$C$46,2,FALSE))</f>
        <v/>
      </c>
      <c r="D20" s="579"/>
      <c r="E20" s="578"/>
      <c r="F20" s="579"/>
      <c r="G20" s="580"/>
      <c r="H20" s="580"/>
      <c r="I20" s="581"/>
      <c r="J20" s="583"/>
      <c r="K20" s="580"/>
      <c r="L20" s="581"/>
      <c r="M20" s="583"/>
      <c r="N20" s="246">
        <f t="shared" si="0"/>
        <v>0</v>
      </c>
      <c r="O20" s="247" t="e">
        <f t="shared" si="1"/>
        <v>#N/A</v>
      </c>
    </row>
    <row r="21" spans="2:15" x14ac:dyDescent="0.2">
      <c r="B21" s="576"/>
      <c r="C21" s="245" t="str">
        <f>IF(B21="","",VLOOKUP(B21,General!$B$23:$C$46,2,FALSE))</f>
        <v/>
      </c>
      <c r="D21" s="577"/>
      <c r="E21" s="578"/>
      <c r="F21" s="577"/>
      <c r="G21" s="580"/>
      <c r="H21" s="580"/>
      <c r="I21" s="581"/>
      <c r="J21" s="582"/>
      <c r="K21" s="580"/>
      <c r="L21" s="581"/>
      <c r="M21" s="582"/>
      <c r="N21" s="246">
        <f t="shared" si="0"/>
        <v>0</v>
      </c>
      <c r="O21" s="247" t="e">
        <f t="shared" si="1"/>
        <v>#N/A</v>
      </c>
    </row>
    <row r="22" spans="2:15" x14ac:dyDescent="0.2">
      <c r="B22" s="576"/>
      <c r="C22" s="245" t="str">
        <f>IF(B22="","",VLOOKUP(B22,General!$B$23:$C$46,2,FALSE))</f>
        <v/>
      </c>
      <c r="D22" s="577"/>
      <c r="E22" s="578"/>
      <c r="F22" s="577"/>
      <c r="G22" s="580"/>
      <c r="H22" s="580"/>
      <c r="I22" s="581"/>
      <c r="J22" s="582"/>
      <c r="K22" s="580"/>
      <c r="L22" s="581"/>
      <c r="M22" s="582"/>
      <c r="N22" s="246">
        <f t="shared" si="0"/>
        <v>0</v>
      </c>
      <c r="O22" s="247" t="e">
        <f t="shared" si="1"/>
        <v>#N/A</v>
      </c>
    </row>
    <row r="23" spans="2:15" x14ac:dyDescent="0.2">
      <c r="B23" s="576"/>
      <c r="C23" s="245" t="str">
        <f>IF(B23="","",VLOOKUP(B23,General!$B$23:$C$46,2,FALSE))</f>
        <v/>
      </c>
      <c r="D23" s="577"/>
      <c r="E23" s="578"/>
      <c r="F23" s="577"/>
      <c r="G23" s="580"/>
      <c r="H23" s="580"/>
      <c r="I23" s="581"/>
      <c r="J23" s="582"/>
      <c r="K23" s="580"/>
      <c r="L23" s="581"/>
      <c r="M23" s="582"/>
      <c r="N23" s="246">
        <f t="shared" si="0"/>
        <v>0</v>
      </c>
      <c r="O23" s="247" t="e">
        <f t="shared" si="1"/>
        <v>#N/A</v>
      </c>
    </row>
    <row r="24" spans="2:15" x14ac:dyDescent="0.2">
      <c r="B24" s="576"/>
      <c r="C24" s="245" t="str">
        <f>IF(B24="","",VLOOKUP(B24,General!$B$23:$C$46,2,FALSE))</f>
        <v/>
      </c>
      <c r="D24" s="577"/>
      <c r="E24" s="578"/>
      <c r="F24" s="577"/>
      <c r="G24" s="580"/>
      <c r="H24" s="580"/>
      <c r="I24" s="581"/>
      <c r="J24" s="582"/>
      <c r="K24" s="580"/>
      <c r="L24" s="581"/>
      <c r="M24" s="582"/>
      <c r="N24" s="246">
        <f t="shared" si="0"/>
        <v>0</v>
      </c>
      <c r="O24" s="247" t="e">
        <f t="shared" si="1"/>
        <v>#N/A</v>
      </c>
    </row>
    <row r="25" spans="2:15" x14ac:dyDescent="0.2">
      <c r="B25" s="576"/>
      <c r="C25" s="245" t="str">
        <f>IF(B25="","",VLOOKUP(B25,General!$B$23:$C$46,2,FALSE))</f>
        <v/>
      </c>
      <c r="D25" s="577"/>
      <c r="E25" s="578"/>
      <c r="F25" s="577"/>
      <c r="G25" s="580"/>
      <c r="H25" s="580"/>
      <c r="I25" s="581"/>
      <c r="J25" s="582"/>
      <c r="K25" s="580"/>
      <c r="L25" s="581"/>
      <c r="M25" s="582"/>
      <c r="N25" s="246">
        <f t="shared" si="0"/>
        <v>0</v>
      </c>
      <c r="O25" s="247" t="e">
        <f t="shared" si="1"/>
        <v>#N/A</v>
      </c>
    </row>
    <row r="26" spans="2:15" x14ac:dyDescent="0.2">
      <c r="B26" s="576"/>
      <c r="C26" s="245" t="str">
        <f>IF(B26="","",VLOOKUP(B26,General!$B$23:$C$46,2,FALSE))</f>
        <v/>
      </c>
      <c r="D26" s="577"/>
      <c r="E26" s="578"/>
      <c r="F26" s="577"/>
      <c r="G26" s="580"/>
      <c r="H26" s="580"/>
      <c r="I26" s="581"/>
      <c r="J26" s="582"/>
      <c r="K26" s="580"/>
      <c r="L26" s="581"/>
      <c r="M26" s="582"/>
      <c r="N26" s="246">
        <f t="shared" si="0"/>
        <v>0</v>
      </c>
      <c r="O26" s="247" t="e">
        <f t="shared" si="1"/>
        <v>#N/A</v>
      </c>
    </row>
    <row r="27" spans="2:15" x14ac:dyDescent="0.2">
      <c r="B27" s="576"/>
      <c r="C27" s="245" t="str">
        <f>IF(B27="","",VLOOKUP(B27,General!$B$23:$C$46,2,FALSE))</f>
        <v/>
      </c>
      <c r="D27" s="577"/>
      <c r="E27" s="578"/>
      <c r="F27" s="577"/>
      <c r="G27" s="580"/>
      <c r="H27" s="580"/>
      <c r="I27" s="581"/>
      <c r="J27" s="582"/>
      <c r="K27" s="580"/>
      <c r="L27" s="581"/>
      <c r="M27" s="582"/>
      <c r="N27" s="246">
        <f t="shared" si="0"/>
        <v>0</v>
      </c>
      <c r="O27" s="247" t="e">
        <f t="shared" si="1"/>
        <v>#N/A</v>
      </c>
    </row>
    <row r="28" spans="2:15" x14ac:dyDescent="0.2">
      <c r="B28" s="576"/>
      <c r="C28" s="245" t="str">
        <f>IF(B28="","",VLOOKUP(B28,General!$B$23:$C$46,2,FALSE))</f>
        <v/>
      </c>
      <c r="D28" s="577"/>
      <c r="E28" s="578"/>
      <c r="F28" s="577"/>
      <c r="G28" s="580"/>
      <c r="H28" s="580"/>
      <c r="I28" s="581"/>
      <c r="J28" s="582"/>
      <c r="K28" s="580"/>
      <c r="L28" s="581"/>
      <c r="M28" s="582"/>
      <c r="N28" s="246">
        <f t="shared" si="0"/>
        <v>0</v>
      </c>
      <c r="O28" s="247" t="e">
        <f t="shared" si="1"/>
        <v>#N/A</v>
      </c>
    </row>
    <row r="29" spans="2:15" x14ac:dyDescent="0.2">
      <c r="B29" s="576"/>
      <c r="C29" s="245" t="str">
        <f>IF(B29="","",VLOOKUP(B29,General!$B$23:$C$46,2,FALSE))</f>
        <v/>
      </c>
      <c r="D29" s="577"/>
      <c r="E29" s="578"/>
      <c r="F29" s="577"/>
      <c r="G29" s="580"/>
      <c r="H29" s="580"/>
      <c r="I29" s="581"/>
      <c r="J29" s="582"/>
      <c r="K29" s="580"/>
      <c r="L29" s="581"/>
      <c r="M29" s="582"/>
      <c r="N29" s="246">
        <f t="shared" si="0"/>
        <v>0</v>
      </c>
      <c r="O29" s="247" t="e">
        <f t="shared" si="1"/>
        <v>#N/A</v>
      </c>
    </row>
    <row r="30" spans="2:15" ht="13.5" thickBot="1" x14ac:dyDescent="0.25">
      <c r="B30" s="576"/>
      <c r="C30" s="245" t="str">
        <f>IF(B30="","",VLOOKUP(B30,General!$B$23:$C$46,2,FALSE))</f>
        <v/>
      </c>
      <c r="D30" s="577"/>
      <c r="E30" s="578"/>
      <c r="F30" s="577"/>
      <c r="G30" s="580"/>
      <c r="H30" s="580"/>
      <c r="I30" s="581"/>
      <c r="J30" s="582"/>
      <c r="K30" s="580"/>
      <c r="L30" s="581"/>
      <c r="M30" s="582"/>
      <c r="N30" s="246">
        <f t="shared" si="0"/>
        <v>0</v>
      </c>
      <c r="O30" s="247" t="e">
        <f t="shared" si="1"/>
        <v>#N/A</v>
      </c>
    </row>
    <row r="31" spans="2:15" ht="16.5" customHeight="1" thickBot="1" x14ac:dyDescent="0.25">
      <c r="B31" s="19" t="s">
        <v>388</v>
      </c>
      <c r="C31" s="20"/>
      <c r="D31" s="20"/>
      <c r="E31" s="20"/>
      <c r="F31" s="20"/>
      <c r="G31" s="20"/>
      <c r="H31" s="21"/>
      <c r="I31" s="22"/>
      <c r="J31" s="22"/>
      <c r="K31" s="20"/>
      <c r="L31" s="22"/>
      <c r="M31" s="22"/>
      <c r="N31" s="248">
        <f>SUM(N11:N30)</f>
        <v>0</v>
      </c>
      <c r="O31" s="249" t="e">
        <f>SUM(O11:O30)</f>
        <v>#N/A</v>
      </c>
    </row>
  </sheetData>
  <sheetProtection sheet="1" objects="1" scenarios="1"/>
  <mergeCells count="3">
    <mergeCell ref="L4:N4"/>
    <mergeCell ref="L5:N5"/>
    <mergeCell ref="L7:N7"/>
  </mergeCells>
  <phoneticPr fontId="4" type="noConversion"/>
  <conditionalFormatting sqref="N11:O30">
    <cfRule type="cellIs" dxfId="11" priority="1" operator="equal">
      <formula>0</formula>
    </cfRule>
  </conditionalFormatting>
  <dataValidations count="2">
    <dataValidation type="list" allowBlank="1" showInputMessage="1" showErrorMessage="1" sqref="M11:M30">
      <formula1>"A, R"</formula1>
    </dataValidation>
    <dataValidation type="list" allowBlank="1" showInputMessage="1" showErrorMessage="1" sqref="J11:J30">
      <formula1>"B, E"</formula1>
    </dataValidation>
  </dataValidations>
  <printOptions horizontalCentered="1"/>
  <pageMargins left="0.25" right="0.25" top="0.75" bottom="0.75" header="0.3" footer="0.3"/>
  <pageSetup paperSize="9" scale="82" orientation="landscape"/>
  <headerFooter alignWithMargins="0"/>
  <legacy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General!$B$23:$B$46</xm:f>
          </x14:formula1>
          <xm:sqref>B11:B30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R63"/>
  <sheetViews>
    <sheetView topLeftCell="A19" workbookViewId="0">
      <selection activeCell="E14" sqref="E14"/>
    </sheetView>
  </sheetViews>
  <sheetFormatPr defaultColWidth="8.85546875" defaultRowHeight="12.75" x14ac:dyDescent="0.2"/>
  <cols>
    <col min="1" max="1" width="2.7109375" style="43" customWidth="1"/>
    <col min="2" max="2" width="4" style="43" customWidth="1"/>
    <col min="3" max="3" width="28.85546875" style="43" customWidth="1"/>
    <col min="4" max="4" width="7.42578125" style="43" customWidth="1"/>
    <col min="5" max="16" width="10.85546875" style="43" customWidth="1"/>
    <col min="17" max="17" width="2.140625" style="43" customWidth="1"/>
    <col min="18" max="18" width="13.85546875" style="43" customWidth="1"/>
    <col min="19" max="19" width="5.140625" style="43" customWidth="1"/>
    <col min="20" max="20" width="20.28515625" style="43" customWidth="1"/>
    <col min="21" max="16384" width="8.85546875" style="43"/>
  </cols>
  <sheetData>
    <row r="1" spans="2:18" ht="13.5" thickBot="1" x14ac:dyDescent="0.25"/>
    <row r="2" spans="2:18" ht="15" customHeight="1" x14ac:dyDescent="0.2">
      <c r="B2" s="713" t="s">
        <v>146</v>
      </c>
      <c r="C2" s="714"/>
      <c r="D2" s="714"/>
      <c r="E2" s="714"/>
      <c r="F2" s="714"/>
      <c r="G2" s="714"/>
      <c r="H2" s="714"/>
      <c r="I2" s="85"/>
      <c r="J2" s="722" t="s">
        <v>147</v>
      </c>
      <c r="K2" s="722"/>
      <c r="L2" s="722"/>
      <c r="M2" s="433"/>
      <c r="N2" s="433"/>
      <c r="O2" s="433"/>
      <c r="P2" s="483" t="s">
        <v>323</v>
      </c>
      <c r="Q2" s="85"/>
      <c r="R2" s="484" t="s">
        <v>117</v>
      </c>
    </row>
    <row r="3" spans="2:18" x14ac:dyDescent="0.2">
      <c r="B3" s="46"/>
      <c r="C3" s="208"/>
      <c r="D3" s="208"/>
      <c r="E3" s="208"/>
      <c r="F3" s="47"/>
      <c r="G3" s="47"/>
      <c r="H3" s="47"/>
      <c r="I3" s="47"/>
      <c r="J3" s="209"/>
      <c r="K3" s="209"/>
      <c r="L3" s="209"/>
      <c r="M3" s="209"/>
      <c r="N3" s="209"/>
      <c r="O3" s="209"/>
      <c r="P3" s="47"/>
      <c r="Q3" s="47"/>
      <c r="R3" s="86"/>
    </row>
    <row r="4" spans="2:18" x14ac:dyDescent="0.2">
      <c r="B4" s="46"/>
      <c r="C4" s="434" t="s">
        <v>148</v>
      </c>
      <c r="D4" s="47"/>
      <c r="E4" s="252">
        <f>General!D8</f>
        <v>0</v>
      </c>
      <c r="F4" s="250"/>
      <c r="G4" s="250"/>
      <c r="H4" s="251"/>
      <c r="I4" s="47"/>
      <c r="J4" s="47"/>
      <c r="K4" s="47"/>
      <c r="L4" s="47"/>
      <c r="M4" s="715" t="s">
        <v>149</v>
      </c>
      <c r="N4" s="716"/>
      <c r="O4" s="717">
        <f>General!D10</f>
        <v>0</v>
      </c>
      <c r="P4" s="718"/>
      <c r="Q4" s="47"/>
      <c r="R4" s="86"/>
    </row>
    <row r="5" spans="2:18" ht="13.5" customHeight="1" x14ac:dyDescent="0.2">
      <c r="B5" s="46"/>
      <c r="C5" s="434" t="s">
        <v>45</v>
      </c>
      <c r="D5" s="47"/>
      <c r="E5" s="252">
        <f>General!D6</f>
        <v>0</v>
      </c>
      <c r="F5" s="250"/>
      <c r="G5" s="250"/>
      <c r="H5" s="251"/>
      <c r="I5" s="47"/>
      <c r="J5" s="47"/>
      <c r="K5" s="47"/>
      <c r="L5" s="47"/>
      <c r="M5" s="715" t="s">
        <v>150</v>
      </c>
      <c r="N5" s="716"/>
      <c r="O5" s="723">
        <f>'PSS-A1'!D6</f>
        <v>0</v>
      </c>
      <c r="P5" s="724"/>
      <c r="Q5" s="47"/>
      <c r="R5" s="86"/>
    </row>
    <row r="6" spans="2:18" x14ac:dyDescent="0.2">
      <c r="B6" s="46"/>
      <c r="C6" s="434" t="s">
        <v>151</v>
      </c>
      <c r="D6" s="47"/>
      <c r="E6" s="252">
        <f>General!D3</f>
        <v>0</v>
      </c>
      <c r="F6" s="250"/>
      <c r="G6" s="250"/>
      <c r="H6" s="251"/>
      <c r="I6" s="47"/>
      <c r="J6" s="47"/>
      <c r="K6" s="47"/>
      <c r="L6" s="47"/>
      <c r="M6" s="715" t="s">
        <v>50</v>
      </c>
      <c r="N6" s="716"/>
      <c r="O6" s="717" t="e">
        <f>General!D11</f>
        <v>#N/A</v>
      </c>
      <c r="P6" s="718"/>
      <c r="Q6" s="47"/>
      <c r="R6" s="86"/>
    </row>
    <row r="7" spans="2:18" x14ac:dyDescent="0.2">
      <c r="B7" s="46"/>
      <c r="C7" s="434" t="s">
        <v>55</v>
      </c>
      <c r="D7" s="47"/>
      <c r="E7" s="252" t="str">
        <f>IF(General!D9="","",General!D9)</f>
        <v/>
      </c>
      <c r="F7" s="250"/>
      <c r="G7" s="250"/>
      <c r="H7" s="251"/>
      <c r="I7" s="47"/>
      <c r="J7" s="47"/>
      <c r="K7" s="47"/>
      <c r="L7" s="47"/>
      <c r="M7" s="719" t="s">
        <v>152</v>
      </c>
      <c r="N7" s="716"/>
      <c r="O7" s="720" t="e">
        <f>IF(O6="EUR",1,General!D12)</f>
        <v>#N/A</v>
      </c>
      <c r="P7" s="721"/>
      <c r="Q7" s="47"/>
      <c r="R7" s="86"/>
    </row>
    <row r="8" spans="2:18" x14ac:dyDescent="0.2">
      <c r="B8" s="46"/>
      <c r="C8" s="232" t="s">
        <v>153</v>
      </c>
      <c r="D8" s="47"/>
      <c r="E8" s="709" t="s">
        <v>356</v>
      </c>
      <c r="F8" s="710"/>
      <c r="G8" s="711"/>
      <c r="H8" s="712"/>
      <c r="I8" s="47"/>
      <c r="J8" s="47"/>
      <c r="K8" s="47"/>
      <c r="L8" s="47"/>
      <c r="M8" s="47"/>
      <c r="N8" s="47"/>
      <c r="O8" s="47"/>
      <c r="P8" s="47"/>
      <c r="Q8" s="47"/>
      <c r="R8" s="86"/>
    </row>
    <row r="9" spans="2:18" ht="7.5" customHeight="1" thickBot="1" x14ac:dyDescent="0.25">
      <c r="B9" s="53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89"/>
    </row>
    <row r="10" spans="2:18" ht="7.5" customHeight="1" x14ac:dyDescent="0.2">
      <c r="B10" s="293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294"/>
    </row>
    <row r="11" spans="2:18" ht="36" customHeight="1" x14ac:dyDescent="0.2">
      <c r="B11" s="233"/>
      <c r="C11" s="432"/>
      <c r="D11" s="91" t="s">
        <v>135</v>
      </c>
      <c r="E11" s="258" t="str">
        <f>IF(E12="","",VLOOKUP(E12,General!$B$23:$C$46,2,FALSE))</f>
        <v/>
      </c>
      <c r="F11" s="258" t="str">
        <f>IF(F12="","",VLOOKUP(F12,General!$B$23:$C$46,2,FALSE))</f>
        <v/>
      </c>
      <c r="G11" s="258" t="str">
        <f>IF(G12="","",VLOOKUP(G12,General!$B$23:$C$46,2,FALSE))</f>
        <v/>
      </c>
      <c r="H11" s="258" t="str">
        <f>IF(H12="","",VLOOKUP(H12,General!$B$23:$C$46,2,FALSE))</f>
        <v/>
      </c>
      <c r="I11" s="258" t="str">
        <f>IF(I12="","",VLOOKUP(I12,General!$B$23:$C$46,2,FALSE))</f>
        <v/>
      </c>
      <c r="J11" s="258" t="str">
        <f>IF(J12="","",VLOOKUP(J12,General!$B$23:$C$46,2,FALSE))</f>
        <v/>
      </c>
      <c r="K11" s="258" t="str">
        <f>IF(K12="","",VLOOKUP(K12,General!$B$23:$C$46,2,FALSE))</f>
        <v/>
      </c>
      <c r="L11" s="258" t="str">
        <f>IF(L12="","",VLOOKUP(L12,General!$B$23:$C$46,2,FALSE))</f>
        <v/>
      </c>
      <c r="M11" s="258" t="str">
        <f>IF(M12="","",VLOOKUP(M12,General!$B$23:$C$46,2,FALSE))</f>
        <v/>
      </c>
      <c r="N11" s="258" t="str">
        <f>IF(N12="","",VLOOKUP(N12,General!$B$23:$C$46,2,FALSE))</f>
        <v/>
      </c>
      <c r="O11" s="258" t="str">
        <f>IF(O12="","",VLOOKUP(O12,General!$B$23:$C$46,2,FALSE))</f>
        <v/>
      </c>
      <c r="P11" s="258" t="str">
        <f>IF(P12="","",VLOOKUP(P12,General!$B$23:$C$46,2,FALSE))</f>
        <v/>
      </c>
      <c r="Q11" s="210"/>
      <c r="R11" s="431"/>
    </row>
    <row r="12" spans="2:18" x14ac:dyDescent="0.2">
      <c r="B12" s="233"/>
      <c r="C12" s="432"/>
      <c r="D12" s="91" t="s">
        <v>154</v>
      </c>
      <c r="E12" s="259" t="str">
        <f>IF(General!B23="","",General!B23)</f>
        <v/>
      </c>
      <c r="F12" s="259" t="str">
        <f>IF(General!B24="","",General!B24)</f>
        <v/>
      </c>
      <c r="G12" s="259" t="str">
        <f>IF(General!B25="","",General!B25)</f>
        <v/>
      </c>
      <c r="H12" s="259" t="str">
        <f>IF(General!B26="","",General!B26)</f>
        <v/>
      </c>
      <c r="I12" s="259" t="str">
        <f>IF(General!B27="","",General!B27)</f>
        <v/>
      </c>
      <c r="J12" s="259" t="str">
        <f>IF(General!B28="","",General!B28)</f>
        <v/>
      </c>
      <c r="K12" s="259" t="str">
        <f>IF(General!B29="","",General!B29)</f>
        <v/>
      </c>
      <c r="L12" s="259" t="str">
        <f>IF(General!B30="","",General!B30)</f>
        <v/>
      </c>
      <c r="M12" s="259" t="str">
        <f>IF(General!B31="","",General!B31)</f>
        <v/>
      </c>
      <c r="N12" s="259" t="str">
        <f>IF(General!B32="","",General!B32)</f>
        <v/>
      </c>
      <c r="O12" s="259" t="str">
        <f>IF(General!B33="","",General!B33)</f>
        <v/>
      </c>
      <c r="P12" s="259" t="str">
        <f>IF(General!B34="","",General!B34)</f>
        <v/>
      </c>
      <c r="Q12" s="210"/>
      <c r="R12" s="418" t="s">
        <v>155</v>
      </c>
    </row>
    <row r="13" spans="2:18" x14ac:dyDescent="0.2">
      <c r="B13" s="233"/>
      <c r="C13" s="430" t="s">
        <v>156</v>
      </c>
      <c r="D13" s="211" t="s">
        <v>157</v>
      </c>
      <c r="E13" s="212"/>
      <c r="F13" s="212"/>
      <c r="G13" s="212"/>
      <c r="H13" s="212"/>
      <c r="I13" s="212"/>
      <c r="J13" s="212"/>
      <c r="K13" s="212"/>
      <c r="L13" s="212"/>
      <c r="M13" s="212"/>
      <c r="N13" s="212"/>
      <c r="O13" s="212"/>
      <c r="P13" s="212"/>
      <c r="Q13" s="212"/>
      <c r="R13" s="213"/>
    </row>
    <row r="14" spans="2:18" x14ac:dyDescent="0.2">
      <c r="B14" s="233"/>
      <c r="C14" s="430" t="str">
        <f>IF('PSS-A2'!C17&lt;&gt;"",'PSS-A2'!C17,"")</f>
        <v/>
      </c>
      <c r="D14" s="211" t="s">
        <v>158</v>
      </c>
      <c r="E14" s="584"/>
      <c r="F14" s="585"/>
      <c r="G14" s="585"/>
      <c r="H14" s="585"/>
      <c r="I14" s="585"/>
      <c r="J14" s="585"/>
      <c r="K14" s="585"/>
      <c r="L14" s="585"/>
      <c r="M14" s="585"/>
      <c r="N14" s="585"/>
      <c r="O14" s="585"/>
      <c r="P14" s="585"/>
      <c r="Q14" s="214"/>
      <c r="R14" s="260">
        <f t="shared" ref="R14:R24" si="0">SUM(E14:P14)</f>
        <v>0</v>
      </c>
    </row>
    <row r="15" spans="2:18" x14ac:dyDescent="0.2">
      <c r="B15" s="233"/>
      <c r="C15" s="430" t="str">
        <f>IF('PSS-A2'!C18&lt;&gt;"",'PSS-A2'!C18,"")</f>
        <v/>
      </c>
      <c r="D15" s="211" t="s">
        <v>158</v>
      </c>
      <c r="E15" s="584"/>
      <c r="F15" s="585"/>
      <c r="G15" s="585"/>
      <c r="H15" s="585"/>
      <c r="I15" s="585"/>
      <c r="J15" s="585"/>
      <c r="K15" s="585"/>
      <c r="L15" s="585"/>
      <c r="M15" s="585"/>
      <c r="N15" s="585"/>
      <c r="O15" s="585"/>
      <c r="P15" s="585"/>
      <c r="Q15" s="214"/>
      <c r="R15" s="260">
        <f t="shared" si="0"/>
        <v>0</v>
      </c>
    </row>
    <row r="16" spans="2:18" x14ac:dyDescent="0.2">
      <c r="B16" s="233"/>
      <c r="C16" s="430" t="str">
        <f>IF('PSS-A2'!C19&lt;&gt;"",'PSS-A2'!C19,"")</f>
        <v/>
      </c>
      <c r="D16" s="211" t="s">
        <v>158</v>
      </c>
      <c r="E16" s="584"/>
      <c r="F16" s="585"/>
      <c r="G16" s="585"/>
      <c r="H16" s="585"/>
      <c r="I16" s="585"/>
      <c r="J16" s="585"/>
      <c r="K16" s="585"/>
      <c r="L16" s="585"/>
      <c r="M16" s="585"/>
      <c r="N16" s="585"/>
      <c r="O16" s="585"/>
      <c r="P16" s="585"/>
      <c r="Q16" s="214"/>
      <c r="R16" s="260">
        <f t="shared" si="0"/>
        <v>0</v>
      </c>
    </row>
    <row r="17" spans="2:18" x14ac:dyDescent="0.2">
      <c r="B17" s="233"/>
      <c r="C17" s="430" t="str">
        <f>IF('PSS-A2'!C20&lt;&gt;"",'PSS-A2'!C20,"")</f>
        <v/>
      </c>
      <c r="D17" s="211" t="s">
        <v>158</v>
      </c>
      <c r="E17" s="584"/>
      <c r="F17" s="585"/>
      <c r="G17" s="585"/>
      <c r="H17" s="585"/>
      <c r="I17" s="585"/>
      <c r="J17" s="585"/>
      <c r="K17" s="585"/>
      <c r="L17" s="585"/>
      <c r="M17" s="585"/>
      <c r="N17" s="585"/>
      <c r="O17" s="585"/>
      <c r="P17" s="585"/>
      <c r="Q17" s="214"/>
      <c r="R17" s="260">
        <f t="shared" si="0"/>
        <v>0</v>
      </c>
    </row>
    <row r="18" spans="2:18" x14ac:dyDescent="0.2">
      <c r="B18" s="233"/>
      <c r="C18" s="430" t="str">
        <f>IF('PSS-A2'!C21&lt;&gt;"",'PSS-A2'!C21,"")</f>
        <v/>
      </c>
      <c r="D18" s="211" t="s">
        <v>158</v>
      </c>
      <c r="E18" s="584"/>
      <c r="F18" s="585"/>
      <c r="G18" s="585"/>
      <c r="H18" s="585"/>
      <c r="I18" s="585"/>
      <c r="J18" s="585"/>
      <c r="K18" s="585"/>
      <c r="L18" s="585"/>
      <c r="M18" s="585"/>
      <c r="N18" s="585"/>
      <c r="O18" s="585"/>
      <c r="P18" s="585"/>
      <c r="Q18" s="214"/>
      <c r="R18" s="260">
        <f t="shared" si="0"/>
        <v>0</v>
      </c>
    </row>
    <row r="19" spans="2:18" x14ac:dyDescent="0.2">
      <c r="B19" s="233"/>
      <c r="C19" s="430" t="str">
        <f>IF('PSS-A2'!C22&lt;&gt;"",'PSS-A2'!C22,"")</f>
        <v/>
      </c>
      <c r="D19" s="211" t="s">
        <v>158</v>
      </c>
      <c r="E19" s="584"/>
      <c r="F19" s="585"/>
      <c r="G19" s="585"/>
      <c r="H19" s="585"/>
      <c r="I19" s="585"/>
      <c r="J19" s="585"/>
      <c r="K19" s="585"/>
      <c r="L19" s="585"/>
      <c r="M19" s="585"/>
      <c r="N19" s="585"/>
      <c r="O19" s="585"/>
      <c r="P19" s="585"/>
      <c r="Q19" s="214"/>
      <c r="R19" s="260">
        <f t="shared" si="0"/>
        <v>0</v>
      </c>
    </row>
    <row r="20" spans="2:18" x14ac:dyDescent="0.2">
      <c r="B20" s="233"/>
      <c r="C20" s="430" t="str">
        <f>IF('PSS-A2'!C23&lt;&gt;"",'PSS-A2'!C23,"")</f>
        <v/>
      </c>
      <c r="D20" s="211" t="s">
        <v>158</v>
      </c>
      <c r="E20" s="584"/>
      <c r="F20" s="585"/>
      <c r="G20" s="585"/>
      <c r="H20" s="585"/>
      <c r="I20" s="585"/>
      <c r="J20" s="585"/>
      <c r="K20" s="585"/>
      <c r="L20" s="585"/>
      <c r="M20" s="585"/>
      <c r="N20" s="585"/>
      <c r="O20" s="585"/>
      <c r="P20" s="585"/>
      <c r="Q20" s="214"/>
      <c r="R20" s="260">
        <f t="shared" si="0"/>
        <v>0</v>
      </c>
    </row>
    <row r="21" spans="2:18" x14ac:dyDescent="0.2">
      <c r="B21" s="233"/>
      <c r="C21" s="430" t="str">
        <f>IF('PSS-A2'!C24&lt;&gt;"",'PSS-A2'!C24,"")</f>
        <v/>
      </c>
      <c r="D21" s="211" t="s">
        <v>158</v>
      </c>
      <c r="E21" s="584"/>
      <c r="F21" s="585"/>
      <c r="G21" s="585"/>
      <c r="H21" s="585"/>
      <c r="I21" s="585"/>
      <c r="J21" s="585"/>
      <c r="K21" s="585"/>
      <c r="L21" s="585"/>
      <c r="M21" s="585"/>
      <c r="N21" s="585"/>
      <c r="O21" s="585"/>
      <c r="P21" s="585"/>
      <c r="Q21" s="214"/>
      <c r="R21" s="260">
        <f t="shared" si="0"/>
        <v>0</v>
      </c>
    </row>
    <row r="22" spans="2:18" x14ac:dyDescent="0.2">
      <c r="B22" s="233"/>
      <c r="C22" s="430" t="str">
        <f>IF('PSS-A2'!C25&lt;&gt;"",'PSS-A2'!C25,"")</f>
        <v/>
      </c>
      <c r="D22" s="211" t="s">
        <v>158</v>
      </c>
      <c r="E22" s="584"/>
      <c r="F22" s="585"/>
      <c r="G22" s="585"/>
      <c r="H22" s="585"/>
      <c r="I22" s="585"/>
      <c r="J22" s="585"/>
      <c r="K22" s="585"/>
      <c r="L22" s="585"/>
      <c r="M22" s="585"/>
      <c r="N22" s="585"/>
      <c r="O22" s="585"/>
      <c r="P22" s="585"/>
      <c r="Q22" s="214"/>
      <c r="R22" s="260">
        <f t="shared" si="0"/>
        <v>0</v>
      </c>
    </row>
    <row r="23" spans="2:18" x14ac:dyDescent="0.2">
      <c r="B23" s="233"/>
      <c r="C23" s="430" t="str">
        <f>IF('PSS-A2'!C26&lt;&gt;"",'PSS-A2'!C26,"")</f>
        <v/>
      </c>
      <c r="D23" s="211" t="s">
        <v>158</v>
      </c>
      <c r="E23" s="584"/>
      <c r="F23" s="585"/>
      <c r="G23" s="585"/>
      <c r="H23" s="585"/>
      <c r="I23" s="585"/>
      <c r="J23" s="585"/>
      <c r="K23" s="585"/>
      <c r="L23" s="585"/>
      <c r="M23" s="585"/>
      <c r="N23" s="585"/>
      <c r="O23" s="585"/>
      <c r="P23" s="585"/>
      <c r="Q23" s="214"/>
      <c r="R23" s="260">
        <f t="shared" si="0"/>
        <v>0</v>
      </c>
    </row>
    <row r="24" spans="2:18" x14ac:dyDescent="0.2">
      <c r="B24" s="233"/>
      <c r="C24" s="430" t="s">
        <v>159</v>
      </c>
      <c r="D24" s="211" t="s">
        <v>158</v>
      </c>
      <c r="E24" s="401">
        <f t="shared" ref="E24:P24" si="1">SUM(E14:E23)</f>
        <v>0</v>
      </c>
      <c r="F24" s="401">
        <f t="shared" si="1"/>
        <v>0</v>
      </c>
      <c r="G24" s="401">
        <f t="shared" si="1"/>
        <v>0</v>
      </c>
      <c r="H24" s="401">
        <f t="shared" si="1"/>
        <v>0</v>
      </c>
      <c r="I24" s="401">
        <f t="shared" si="1"/>
        <v>0</v>
      </c>
      <c r="J24" s="401">
        <f t="shared" si="1"/>
        <v>0</v>
      </c>
      <c r="K24" s="401">
        <f t="shared" si="1"/>
        <v>0</v>
      </c>
      <c r="L24" s="401">
        <f t="shared" si="1"/>
        <v>0</v>
      </c>
      <c r="M24" s="401">
        <f t="shared" si="1"/>
        <v>0</v>
      </c>
      <c r="N24" s="401">
        <f t="shared" si="1"/>
        <v>0</v>
      </c>
      <c r="O24" s="401">
        <f t="shared" si="1"/>
        <v>0</v>
      </c>
      <c r="P24" s="401">
        <f t="shared" si="1"/>
        <v>0</v>
      </c>
      <c r="Q24" s="402"/>
      <c r="R24" s="403">
        <f t="shared" si="0"/>
        <v>0</v>
      </c>
    </row>
    <row r="25" spans="2:18" x14ac:dyDescent="0.2">
      <c r="B25" s="233"/>
      <c r="C25" s="311"/>
      <c r="D25" s="312" t="s">
        <v>272</v>
      </c>
      <c r="E25" s="295" t="e">
        <f>E24/'PSS-A8 Page 2'!$R$24</f>
        <v>#DIV/0!</v>
      </c>
      <c r="F25" s="295" t="e">
        <f>F24/'PSS-A8 Page 2'!$R$24</f>
        <v>#DIV/0!</v>
      </c>
      <c r="G25" s="295" t="e">
        <f>G24/'PSS-A8 Page 2'!$R$24</f>
        <v>#DIV/0!</v>
      </c>
      <c r="H25" s="295" t="e">
        <f>H24/'PSS-A8 Page 2'!$R$24</f>
        <v>#DIV/0!</v>
      </c>
      <c r="I25" s="295" t="e">
        <f>I24/'PSS-A8 Page 2'!$R$24</f>
        <v>#DIV/0!</v>
      </c>
      <c r="J25" s="295" t="e">
        <f>J24/'PSS-A8 Page 2'!$R$24</f>
        <v>#DIV/0!</v>
      </c>
      <c r="K25" s="295" t="e">
        <f>K24/'PSS-A8 Page 2'!$R$24</f>
        <v>#DIV/0!</v>
      </c>
      <c r="L25" s="295" t="e">
        <f>L24/'PSS-A8 Page 2'!$R$24</f>
        <v>#DIV/0!</v>
      </c>
      <c r="M25" s="295" t="e">
        <f>M24/'PSS-A8 Page 2'!$R$24</f>
        <v>#DIV/0!</v>
      </c>
      <c r="N25" s="295" t="e">
        <f>N24/'PSS-A8 Page 2'!$R$24</f>
        <v>#DIV/0!</v>
      </c>
      <c r="O25" s="295" t="e">
        <f>O24/'PSS-A8 Page 2'!$R$24</f>
        <v>#DIV/0!</v>
      </c>
      <c r="P25" s="295" t="e">
        <f>P24/'PSS-A8 Page 2'!$R$24</f>
        <v>#DIV/0!</v>
      </c>
      <c r="Q25" s="47"/>
      <c r="R25" s="216"/>
    </row>
    <row r="26" spans="2:18" ht="6.95" customHeight="1" x14ac:dyDescent="0.2">
      <c r="B26" s="233"/>
      <c r="C26" s="430"/>
      <c r="D26" s="211"/>
      <c r="E26" s="215"/>
      <c r="F26" s="215"/>
      <c r="G26" s="215"/>
      <c r="H26" s="215"/>
      <c r="I26" s="215"/>
      <c r="J26" s="215"/>
      <c r="K26" s="215"/>
      <c r="L26" s="215"/>
      <c r="M26" s="215"/>
      <c r="N26" s="215"/>
      <c r="O26" s="215"/>
      <c r="P26" s="215"/>
      <c r="Q26" s="215"/>
      <c r="R26" s="216"/>
    </row>
    <row r="27" spans="2:18" x14ac:dyDescent="0.2">
      <c r="B27" s="234" t="s">
        <v>312</v>
      </c>
      <c r="C27" s="430" t="s">
        <v>211</v>
      </c>
      <c r="D27" s="217" t="s">
        <v>160</v>
      </c>
      <c r="E27" s="361">
        <f>SUMPRODUCT(E14:E23,'PSS-A2'!$H$17:$H$26)</f>
        <v>0</v>
      </c>
      <c r="F27" s="361">
        <f>SUMPRODUCT(F14:F23,'PSS-A2'!$H$17:$H$26)</f>
        <v>0</v>
      </c>
      <c r="G27" s="361">
        <f>SUMPRODUCT(G14:G23,'PSS-A2'!$H$17:$H$26)</f>
        <v>0</v>
      </c>
      <c r="H27" s="361">
        <f>SUMPRODUCT(H14:H23,'PSS-A2'!$H$17:$H$26)</f>
        <v>0</v>
      </c>
      <c r="I27" s="361">
        <f>SUMPRODUCT(I14:I23,'PSS-A2'!$H$17:$H$26)</f>
        <v>0</v>
      </c>
      <c r="J27" s="361">
        <f>SUMPRODUCT(J14:J23,'PSS-A2'!$H$17:$H$26)</f>
        <v>0</v>
      </c>
      <c r="K27" s="361">
        <f>SUMPRODUCT(K14:K23,'PSS-A2'!$H$17:$H$26)</f>
        <v>0</v>
      </c>
      <c r="L27" s="361">
        <f>SUMPRODUCT(L14:L23,'PSS-A2'!$H$17:$H$26)</f>
        <v>0</v>
      </c>
      <c r="M27" s="361">
        <f>SUMPRODUCT(M14:M23,'PSS-A2'!$H$17:$H$26)</f>
        <v>0</v>
      </c>
      <c r="N27" s="361">
        <f>SUMPRODUCT(N14:N23,'PSS-A2'!$H$17:$H$26)</f>
        <v>0</v>
      </c>
      <c r="O27" s="361">
        <f>SUMPRODUCT(O14:O23,'PSS-A2'!$H$17:$H$26)</f>
        <v>0</v>
      </c>
      <c r="P27" s="361">
        <f>SUMPRODUCT(P14:P23,'PSS-A2'!$H$17:$H$26)</f>
        <v>0</v>
      </c>
      <c r="Q27" s="218"/>
      <c r="R27" s="260">
        <f>SUM(E27:P27)</f>
        <v>0</v>
      </c>
    </row>
    <row r="28" spans="2:18" ht="7.5" customHeight="1" x14ac:dyDescent="0.2">
      <c r="B28" s="234"/>
      <c r="C28" s="47"/>
      <c r="D28" s="211"/>
      <c r="E28" s="362"/>
      <c r="F28" s="362"/>
      <c r="G28" s="362"/>
      <c r="H28" s="362"/>
      <c r="I28" s="362"/>
      <c r="J28" s="362"/>
      <c r="K28" s="362"/>
      <c r="L28" s="362"/>
      <c r="M28" s="362"/>
      <c r="N28" s="362"/>
      <c r="O28" s="362"/>
      <c r="P28" s="362"/>
      <c r="Q28" s="215"/>
      <c r="R28" s="216"/>
    </row>
    <row r="29" spans="2:18" x14ac:dyDescent="0.2">
      <c r="B29" s="234" t="s">
        <v>170</v>
      </c>
      <c r="C29" s="430" t="s">
        <v>212</v>
      </c>
      <c r="D29" s="217" t="s">
        <v>160</v>
      </c>
      <c r="E29" s="586"/>
      <c r="F29" s="587"/>
      <c r="G29" s="587"/>
      <c r="H29" s="587"/>
      <c r="I29" s="587"/>
      <c r="J29" s="587"/>
      <c r="K29" s="587"/>
      <c r="L29" s="587"/>
      <c r="M29" s="587"/>
      <c r="N29" s="587"/>
      <c r="O29" s="587"/>
      <c r="P29" s="587"/>
      <c r="Q29" s="219"/>
      <c r="R29" s="260">
        <f>SUM(E29:P29)</f>
        <v>0</v>
      </c>
    </row>
    <row r="30" spans="2:18" ht="7.5" customHeight="1" x14ac:dyDescent="0.2">
      <c r="B30" s="234"/>
      <c r="C30" s="47"/>
      <c r="D30" s="211"/>
      <c r="E30" s="362"/>
      <c r="F30" s="362"/>
      <c r="G30" s="362"/>
      <c r="H30" s="362"/>
      <c r="I30" s="362"/>
      <c r="J30" s="362"/>
      <c r="K30" s="362"/>
      <c r="L30" s="362"/>
      <c r="M30" s="362"/>
      <c r="N30" s="362"/>
      <c r="O30" s="362"/>
      <c r="P30" s="362"/>
      <c r="Q30" s="215"/>
      <c r="R30" s="216"/>
    </row>
    <row r="31" spans="2:18" x14ac:dyDescent="0.2">
      <c r="B31" s="235" t="s">
        <v>375</v>
      </c>
      <c r="C31" s="232" t="s">
        <v>25</v>
      </c>
      <c r="D31" s="217" t="s">
        <v>160</v>
      </c>
      <c r="E31" s="363">
        <f>SUMIFS('Exhibit A'!$I$12:$I$41,'Exhibit A'!$C$12:$C$41,'PSS-A8 Page 1'!$B31,'Exhibit A'!$B$12:$B$41,'PSS-A8 Page 1'!E$12)*(1+'PSS-A2'!$F42)</f>
        <v>0</v>
      </c>
      <c r="F31" s="363">
        <f>SUMIFS('Exhibit A'!$I$12:$I$41,'Exhibit A'!$C$12:$C$41,'PSS-A8 Page 1'!$B31,'Exhibit A'!$B$12:$B$41,'PSS-A8 Page 1'!F$12)*(1+'PSS-A2'!$F42)</f>
        <v>0</v>
      </c>
      <c r="G31" s="363">
        <f>SUMIFS('Exhibit A'!$I$12:$I$41,'Exhibit A'!$C$12:$C$41,'PSS-A8 Page 1'!$B31,'Exhibit A'!$B$12:$B$41,'PSS-A8 Page 1'!G$12)*(1+'PSS-A2'!$F42)</f>
        <v>0</v>
      </c>
      <c r="H31" s="363">
        <f>SUMIFS('Exhibit A'!$I$12:$I$41,'Exhibit A'!$C$12:$C$41,'PSS-A8 Page 1'!$B31,'Exhibit A'!$B$12:$B$41,'PSS-A8 Page 1'!H$12)*(1+'PSS-A2'!$F42)</f>
        <v>0</v>
      </c>
      <c r="I31" s="363">
        <f>SUMIFS('Exhibit A'!$I$12:$I$41,'Exhibit A'!$C$12:$C$41,'PSS-A8 Page 1'!$B31,'Exhibit A'!$B$12:$B$41,'PSS-A8 Page 1'!I$12)*(1+'PSS-A2'!$F42)</f>
        <v>0</v>
      </c>
      <c r="J31" s="363">
        <f>SUMIFS('Exhibit A'!$I$12:$I$41,'Exhibit A'!$C$12:$C$41,'PSS-A8 Page 1'!$B31,'Exhibit A'!$B$12:$B$41,'PSS-A8 Page 1'!J$12)*(1+'PSS-A2'!$F42)</f>
        <v>0</v>
      </c>
      <c r="K31" s="363">
        <f>SUMIFS('Exhibit A'!$I$12:$I$41,'Exhibit A'!$C$12:$C$41,'PSS-A8 Page 1'!$B31,'Exhibit A'!$B$12:$B$41,'PSS-A8 Page 1'!K$12)*(1+'PSS-A2'!$F42)</f>
        <v>0</v>
      </c>
      <c r="L31" s="363">
        <f>SUMIFS('Exhibit A'!$I$12:$I$41,'Exhibit A'!$C$12:$C$41,'PSS-A8 Page 1'!$B31,'Exhibit A'!$B$12:$B$41,'PSS-A8 Page 1'!L$12)*(1+'PSS-A2'!$F42)</f>
        <v>0</v>
      </c>
      <c r="M31" s="363">
        <f>SUMIFS('Exhibit A'!$I$12:$I$41,'Exhibit A'!$C$12:$C$41,'PSS-A8 Page 1'!$B31,'Exhibit A'!$B$12:$B$41,'PSS-A8 Page 1'!M$12)*(1+'PSS-A2'!$F42)</f>
        <v>0</v>
      </c>
      <c r="N31" s="363">
        <f>SUMIFS('Exhibit A'!$I$12:$I$41,'Exhibit A'!$C$12:$C$41,'PSS-A8 Page 1'!$B31,'Exhibit A'!$B$12:$B$41,'PSS-A8 Page 1'!N$12)*(1+'PSS-A2'!$F42)</f>
        <v>0</v>
      </c>
      <c r="O31" s="363">
        <f>SUMIFS('Exhibit A'!$I$12:$I$41,'Exhibit A'!$C$12:$C$41,'PSS-A8 Page 1'!$B31,'Exhibit A'!$B$12:$B$41,'PSS-A8 Page 1'!O$12)*(1+'PSS-A2'!$F42)</f>
        <v>0</v>
      </c>
      <c r="P31" s="363">
        <f>SUMIFS('Exhibit A'!$I$12:$I$41,'Exhibit A'!$C$12:$C$41,'PSS-A8 Page 1'!$B31,'Exhibit A'!$B$12:$B$41,'PSS-A8 Page 1'!P$12)*(1+'PSS-A2'!$F42)</f>
        <v>0</v>
      </c>
      <c r="Q31" s="219"/>
      <c r="R31" s="260">
        <f t="shared" ref="R31:R42" si="2">SUM(E31:P31)</f>
        <v>0</v>
      </c>
    </row>
    <row r="32" spans="2:18" x14ac:dyDescent="0.2">
      <c r="B32" s="235" t="s">
        <v>379</v>
      </c>
      <c r="C32" s="232" t="s">
        <v>26</v>
      </c>
      <c r="D32" s="217" t="s">
        <v>160</v>
      </c>
      <c r="E32" s="363">
        <f>SUMIFS('Exhibit A'!$I$12:$I$41,'Exhibit A'!$C$12:$C$41,'PSS-A8 Page 1'!$B32,'Exhibit A'!$B$12:$B$41,'PSS-A8 Page 1'!E$12)*(1+'PSS-A2'!$F43)</f>
        <v>0</v>
      </c>
      <c r="F32" s="363">
        <f>SUMIFS('Exhibit A'!$I$12:$I$41,'Exhibit A'!$C$12:$C$41,'PSS-A8 Page 1'!$B32,'Exhibit A'!$B$12:$B$41,'PSS-A8 Page 1'!F$12)*(1+'PSS-A2'!$F43)</f>
        <v>0</v>
      </c>
      <c r="G32" s="363">
        <f>SUMIFS('Exhibit A'!$I$12:$I$41,'Exhibit A'!$C$12:$C$41,'PSS-A8 Page 1'!$B32,'Exhibit A'!$B$12:$B$41,'PSS-A8 Page 1'!G$12)*(1+'PSS-A2'!$F43)</f>
        <v>0</v>
      </c>
      <c r="H32" s="363">
        <f>SUMIFS('Exhibit A'!$I$12:$I$41,'Exhibit A'!$C$12:$C$41,'PSS-A8 Page 1'!$B32,'Exhibit A'!$B$12:$B$41,'PSS-A8 Page 1'!H$12)*(1+'PSS-A2'!$F43)</f>
        <v>0</v>
      </c>
      <c r="I32" s="363">
        <f>SUMIFS('Exhibit A'!$I$12:$I$41,'Exhibit A'!$C$12:$C$41,'PSS-A8 Page 1'!$B32,'Exhibit A'!$B$12:$B$41,'PSS-A8 Page 1'!I$12)*(1+'PSS-A2'!$F43)</f>
        <v>0</v>
      </c>
      <c r="J32" s="363">
        <f>SUMIFS('Exhibit A'!$I$12:$I$41,'Exhibit A'!$C$12:$C$41,'PSS-A8 Page 1'!$B32,'Exhibit A'!$B$12:$B$41,'PSS-A8 Page 1'!J$12)*(1+'PSS-A2'!$F43)</f>
        <v>0</v>
      </c>
      <c r="K32" s="363">
        <f>SUMIFS('Exhibit A'!$I$12:$I$41,'Exhibit A'!$C$12:$C$41,'PSS-A8 Page 1'!$B32,'Exhibit A'!$B$12:$B$41,'PSS-A8 Page 1'!K$12)*(1+'PSS-A2'!$F43)</f>
        <v>0</v>
      </c>
      <c r="L32" s="363">
        <f>SUMIFS('Exhibit A'!$I$12:$I$41,'Exhibit A'!$C$12:$C$41,'PSS-A8 Page 1'!$B32,'Exhibit A'!$B$12:$B$41,'PSS-A8 Page 1'!L$12)*(1+'PSS-A2'!$F43)</f>
        <v>0</v>
      </c>
      <c r="M32" s="363">
        <f>SUMIFS('Exhibit A'!$I$12:$I$41,'Exhibit A'!$C$12:$C$41,'PSS-A8 Page 1'!$B32,'Exhibit A'!$B$12:$B$41,'PSS-A8 Page 1'!M$12)*(1+'PSS-A2'!$F43)</f>
        <v>0</v>
      </c>
      <c r="N32" s="363">
        <f>SUMIFS('Exhibit A'!$I$12:$I$41,'Exhibit A'!$C$12:$C$41,'PSS-A8 Page 1'!$B32,'Exhibit A'!$B$12:$B$41,'PSS-A8 Page 1'!N$12)*(1+'PSS-A2'!$F43)</f>
        <v>0</v>
      </c>
      <c r="O32" s="363">
        <f>SUMIFS('Exhibit A'!$I$12:$I$41,'Exhibit A'!$C$12:$C$41,'PSS-A8 Page 1'!$B32,'Exhibit A'!$B$12:$B$41,'PSS-A8 Page 1'!O$12)*(1+'PSS-A2'!$F43)</f>
        <v>0</v>
      </c>
      <c r="P32" s="363">
        <f>SUMIFS('Exhibit A'!$I$12:$I$41,'Exhibit A'!$C$12:$C$41,'PSS-A8 Page 1'!$B32,'Exhibit A'!$B$12:$B$41,'PSS-A8 Page 1'!P$12)*(1+'PSS-A2'!$F43)</f>
        <v>0</v>
      </c>
      <c r="Q32" s="220"/>
      <c r="R32" s="260">
        <f t="shared" si="2"/>
        <v>0</v>
      </c>
    </row>
    <row r="33" spans="2:18" x14ac:dyDescent="0.2">
      <c r="B33" s="235" t="s">
        <v>380</v>
      </c>
      <c r="C33" s="232" t="s">
        <v>27</v>
      </c>
      <c r="D33" s="217" t="s">
        <v>160</v>
      </c>
      <c r="E33" s="363">
        <f>SUMIFS('Exhibit A'!$I$12:$I$41,'Exhibit A'!$C$12:$C$41,'PSS-A8 Page 1'!$B33,'Exhibit A'!$B$12:$B$41,'PSS-A8 Page 1'!E$12)*(1+'PSS-A2'!$F44)</f>
        <v>0</v>
      </c>
      <c r="F33" s="363">
        <f>SUMIFS('Exhibit A'!$I$12:$I$41,'Exhibit A'!$C$12:$C$41,'PSS-A8 Page 1'!$B33,'Exhibit A'!$B$12:$B$41,'PSS-A8 Page 1'!F$12)*(1+'PSS-A2'!$F44)</f>
        <v>0</v>
      </c>
      <c r="G33" s="363">
        <f>SUMIFS('Exhibit A'!$I$12:$I$41,'Exhibit A'!$C$12:$C$41,'PSS-A8 Page 1'!$B33,'Exhibit A'!$B$12:$B$41,'PSS-A8 Page 1'!G$12)*(1+'PSS-A2'!$F44)</f>
        <v>0</v>
      </c>
      <c r="H33" s="363">
        <f>SUMIFS('Exhibit A'!$I$12:$I$41,'Exhibit A'!$C$12:$C$41,'PSS-A8 Page 1'!$B33,'Exhibit A'!$B$12:$B$41,'PSS-A8 Page 1'!H$12)*(1+'PSS-A2'!$F44)</f>
        <v>0</v>
      </c>
      <c r="I33" s="363">
        <f>SUMIFS('Exhibit A'!$I$12:$I$41,'Exhibit A'!$C$12:$C$41,'PSS-A8 Page 1'!$B33,'Exhibit A'!$B$12:$B$41,'PSS-A8 Page 1'!I$12)*(1+'PSS-A2'!$F44)</f>
        <v>0</v>
      </c>
      <c r="J33" s="363">
        <f>SUMIFS('Exhibit A'!$I$12:$I$41,'Exhibit A'!$C$12:$C$41,'PSS-A8 Page 1'!$B33,'Exhibit A'!$B$12:$B$41,'PSS-A8 Page 1'!J$12)*(1+'PSS-A2'!$F44)</f>
        <v>0</v>
      </c>
      <c r="K33" s="363">
        <f>SUMIFS('Exhibit A'!$I$12:$I$41,'Exhibit A'!$C$12:$C$41,'PSS-A8 Page 1'!$B33,'Exhibit A'!$B$12:$B$41,'PSS-A8 Page 1'!K$12)*(1+'PSS-A2'!$F44)</f>
        <v>0</v>
      </c>
      <c r="L33" s="363">
        <f>SUMIFS('Exhibit A'!$I$12:$I$41,'Exhibit A'!$C$12:$C$41,'PSS-A8 Page 1'!$B33,'Exhibit A'!$B$12:$B$41,'PSS-A8 Page 1'!L$12)*(1+'PSS-A2'!$F44)</f>
        <v>0</v>
      </c>
      <c r="M33" s="363">
        <f>SUMIFS('Exhibit A'!$I$12:$I$41,'Exhibit A'!$C$12:$C$41,'PSS-A8 Page 1'!$B33,'Exhibit A'!$B$12:$B$41,'PSS-A8 Page 1'!M$12)*(1+'PSS-A2'!$F44)</f>
        <v>0</v>
      </c>
      <c r="N33" s="363">
        <f>SUMIFS('Exhibit A'!$I$12:$I$41,'Exhibit A'!$C$12:$C$41,'PSS-A8 Page 1'!$B33,'Exhibit A'!$B$12:$B$41,'PSS-A8 Page 1'!N$12)*(1+'PSS-A2'!$F44)</f>
        <v>0</v>
      </c>
      <c r="O33" s="363">
        <f>SUMIFS('Exhibit A'!$I$12:$I$41,'Exhibit A'!$C$12:$C$41,'PSS-A8 Page 1'!$B33,'Exhibit A'!$B$12:$B$41,'PSS-A8 Page 1'!O$12)*(1+'PSS-A2'!$F44)</f>
        <v>0</v>
      </c>
      <c r="P33" s="363">
        <f>SUMIFS('Exhibit A'!$I$12:$I$41,'Exhibit A'!$C$12:$C$41,'PSS-A8 Page 1'!$B33,'Exhibit A'!$B$12:$B$41,'PSS-A8 Page 1'!P$12)*(1+'PSS-A2'!$F44)</f>
        <v>0</v>
      </c>
      <c r="Q33" s="220"/>
      <c r="R33" s="260">
        <f t="shared" si="2"/>
        <v>0</v>
      </c>
    </row>
    <row r="34" spans="2:18" x14ac:dyDescent="0.2">
      <c r="B34" s="235" t="s">
        <v>381</v>
      </c>
      <c r="C34" s="232" t="s">
        <v>77</v>
      </c>
      <c r="D34" s="217" t="s">
        <v>160</v>
      </c>
      <c r="E34" s="363">
        <f>SUMIFS('Exhibit A'!$I$12:$I$41,'Exhibit A'!$C$12:$C$41,'PSS-A8 Page 1'!$B34,'Exhibit A'!$B$12:$B$41,'PSS-A8 Page 1'!E$12)*(1+'PSS-A2'!$F45)</f>
        <v>0</v>
      </c>
      <c r="F34" s="363">
        <f>SUMIFS('Exhibit A'!$I$12:$I$41,'Exhibit A'!$C$12:$C$41,'PSS-A8 Page 1'!$B34,'Exhibit A'!$B$12:$B$41,'PSS-A8 Page 1'!F$12)*(1+'PSS-A2'!$F45)</f>
        <v>0</v>
      </c>
      <c r="G34" s="363">
        <f>SUMIFS('Exhibit A'!$I$12:$I$41,'Exhibit A'!$C$12:$C$41,'PSS-A8 Page 1'!$B34,'Exhibit A'!$B$12:$B$41,'PSS-A8 Page 1'!G$12)*(1+'PSS-A2'!$F45)</f>
        <v>0</v>
      </c>
      <c r="H34" s="363">
        <f>SUMIFS('Exhibit A'!$I$12:$I$41,'Exhibit A'!$C$12:$C$41,'PSS-A8 Page 1'!$B34,'Exhibit A'!$B$12:$B$41,'PSS-A8 Page 1'!H$12)*(1+'PSS-A2'!$F45)</f>
        <v>0</v>
      </c>
      <c r="I34" s="363">
        <f>SUMIFS('Exhibit A'!$I$12:$I$41,'Exhibit A'!$C$12:$C$41,'PSS-A8 Page 1'!$B34,'Exhibit A'!$B$12:$B$41,'PSS-A8 Page 1'!I$12)*(1+'PSS-A2'!$F45)</f>
        <v>0</v>
      </c>
      <c r="J34" s="363">
        <f>SUMIFS('Exhibit A'!$I$12:$I$41,'Exhibit A'!$C$12:$C$41,'PSS-A8 Page 1'!$B34,'Exhibit A'!$B$12:$B$41,'PSS-A8 Page 1'!J$12)*(1+'PSS-A2'!$F45)</f>
        <v>0</v>
      </c>
      <c r="K34" s="363">
        <f>SUMIFS('Exhibit A'!$I$12:$I$41,'Exhibit A'!$C$12:$C$41,'PSS-A8 Page 1'!$B34,'Exhibit A'!$B$12:$B$41,'PSS-A8 Page 1'!K$12)*(1+'PSS-A2'!$F45)</f>
        <v>0</v>
      </c>
      <c r="L34" s="363">
        <f>SUMIFS('Exhibit A'!$I$12:$I$41,'Exhibit A'!$C$12:$C$41,'PSS-A8 Page 1'!$B34,'Exhibit A'!$B$12:$B$41,'PSS-A8 Page 1'!L$12)*(1+'PSS-A2'!$F45)</f>
        <v>0</v>
      </c>
      <c r="M34" s="363">
        <f>SUMIFS('Exhibit A'!$I$12:$I$41,'Exhibit A'!$C$12:$C$41,'PSS-A8 Page 1'!$B34,'Exhibit A'!$B$12:$B$41,'PSS-A8 Page 1'!M$12)*(1+'PSS-A2'!$F45)</f>
        <v>0</v>
      </c>
      <c r="N34" s="363">
        <f>SUMIFS('Exhibit A'!$I$12:$I$41,'Exhibit A'!$C$12:$C$41,'PSS-A8 Page 1'!$B34,'Exhibit A'!$B$12:$B$41,'PSS-A8 Page 1'!N$12)*(1+'PSS-A2'!$F45)</f>
        <v>0</v>
      </c>
      <c r="O34" s="363">
        <f>SUMIFS('Exhibit A'!$I$12:$I$41,'Exhibit A'!$C$12:$C$41,'PSS-A8 Page 1'!$B34,'Exhibit A'!$B$12:$B$41,'PSS-A8 Page 1'!O$12)*(1+'PSS-A2'!$F45)</f>
        <v>0</v>
      </c>
      <c r="P34" s="363">
        <f>SUMIFS('Exhibit A'!$I$12:$I$41,'Exhibit A'!$C$12:$C$41,'PSS-A8 Page 1'!$B34,'Exhibit A'!$B$12:$B$41,'PSS-A8 Page 1'!P$12)*(1+'PSS-A2'!$F45)</f>
        <v>0</v>
      </c>
      <c r="Q34" s="220"/>
      <c r="R34" s="260">
        <f t="shared" si="2"/>
        <v>0</v>
      </c>
    </row>
    <row r="35" spans="2:18" ht="25.5" x14ac:dyDescent="0.2">
      <c r="B35" s="235" t="s">
        <v>377</v>
      </c>
      <c r="C35" s="430" t="s">
        <v>286</v>
      </c>
      <c r="D35" s="217" t="s">
        <v>160</v>
      </c>
      <c r="E35" s="363">
        <f>SUMIFS('Exhibit A'!$I$12:$I$41,'Exhibit A'!$C$12:$C$41,'PSS-A8 Page 1'!$B35,'Exhibit A'!$B$12:$B$41,'PSS-A8 Page 1'!E$12)*(1+'PSS-A2'!$F47)</f>
        <v>0</v>
      </c>
      <c r="F35" s="363">
        <f>SUMIFS('Exhibit A'!$I$12:$I$41,'Exhibit A'!$C$12:$C$41,'PSS-A8 Page 1'!$B35,'Exhibit A'!$B$12:$B$41,'PSS-A8 Page 1'!F$12)*(1+'PSS-A2'!$F47)</f>
        <v>0</v>
      </c>
      <c r="G35" s="363">
        <f>SUMIFS('Exhibit A'!$I$12:$I$41,'Exhibit A'!$C$12:$C$41,'PSS-A8 Page 1'!$B35,'Exhibit A'!$B$12:$B$41,'PSS-A8 Page 1'!G$12)*(1+'PSS-A2'!$F47)</f>
        <v>0</v>
      </c>
      <c r="H35" s="363">
        <f>SUMIFS('Exhibit A'!$I$12:$I$41,'Exhibit A'!$C$12:$C$41,'PSS-A8 Page 1'!$B35,'Exhibit A'!$B$12:$B$41,'PSS-A8 Page 1'!H$12)*(1+'PSS-A2'!$F47)</f>
        <v>0</v>
      </c>
      <c r="I35" s="363">
        <f>SUMIFS('Exhibit A'!$I$12:$I$41,'Exhibit A'!$C$12:$C$41,'PSS-A8 Page 1'!$B35,'Exhibit A'!$B$12:$B$41,'PSS-A8 Page 1'!I$12)*(1+'PSS-A2'!$F47)</f>
        <v>0</v>
      </c>
      <c r="J35" s="363">
        <f>SUMIFS('Exhibit A'!$I$12:$I$41,'Exhibit A'!$C$12:$C$41,'PSS-A8 Page 1'!$B35,'Exhibit A'!$B$12:$B$41,'PSS-A8 Page 1'!J$12)*(1+'PSS-A2'!$F47)</f>
        <v>0</v>
      </c>
      <c r="K35" s="363">
        <f>SUMIFS('Exhibit A'!$I$12:$I$41,'Exhibit A'!$C$12:$C$41,'PSS-A8 Page 1'!$B35,'Exhibit A'!$B$12:$B$41,'PSS-A8 Page 1'!K$12)*(1+'PSS-A2'!$F47)</f>
        <v>0</v>
      </c>
      <c r="L35" s="363">
        <f>SUMIFS('Exhibit A'!$I$12:$I$41,'Exhibit A'!$C$12:$C$41,'PSS-A8 Page 1'!$B35,'Exhibit A'!$B$12:$B$41,'PSS-A8 Page 1'!L$12)*(1+'PSS-A2'!$F47)</f>
        <v>0</v>
      </c>
      <c r="M35" s="363">
        <f>SUMIFS('Exhibit A'!$I$12:$I$41,'Exhibit A'!$C$12:$C$41,'PSS-A8 Page 1'!$B35,'Exhibit A'!$B$12:$B$41,'PSS-A8 Page 1'!M$12)*(1+'PSS-A2'!$F47)</f>
        <v>0</v>
      </c>
      <c r="N35" s="363">
        <f>SUMIFS('Exhibit A'!$I$12:$I$41,'Exhibit A'!$C$12:$C$41,'PSS-A8 Page 1'!$B35,'Exhibit A'!$B$12:$B$41,'PSS-A8 Page 1'!N$12)*(1+'PSS-A2'!$F47)</f>
        <v>0</v>
      </c>
      <c r="O35" s="363">
        <f>SUMIFS('Exhibit A'!$I$12:$I$41,'Exhibit A'!$C$12:$C$41,'PSS-A8 Page 1'!$B35,'Exhibit A'!$B$12:$B$41,'PSS-A8 Page 1'!O$12)*(1+'PSS-A2'!$F47)</f>
        <v>0</v>
      </c>
      <c r="P35" s="363">
        <f>SUMIFS('Exhibit A'!$I$12:$I$41,'Exhibit A'!$C$12:$C$41,'PSS-A8 Page 1'!$B35,'Exhibit A'!$B$12:$B$41,'PSS-A8 Page 1'!P$12)*(1+'PSS-A2'!$F47)</f>
        <v>0</v>
      </c>
      <c r="Q35" s="220"/>
      <c r="R35" s="260">
        <f t="shared" si="2"/>
        <v>0</v>
      </c>
    </row>
    <row r="36" spans="2:18" ht="25.5" x14ac:dyDescent="0.2">
      <c r="B36" s="235" t="s">
        <v>378</v>
      </c>
      <c r="C36" s="430" t="s">
        <v>287</v>
      </c>
      <c r="D36" s="217" t="s">
        <v>160</v>
      </c>
      <c r="E36" s="363">
        <f>SUMIFS('Exhibit A'!$I$12:$I$41,'Exhibit A'!$C$12:$C$41,'PSS-A8 Page 1'!$B36,'Exhibit A'!$B$12:$B$41,'PSS-A8 Page 1'!E$12)*('PSS-A2'!$F48)</f>
        <v>0</v>
      </c>
      <c r="F36" s="363">
        <f>SUMIFS('Exhibit A'!$I$12:$I$41,'Exhibit A'!$C$12:$C$41,'PSS-A8 Page 1'!$B36,'Exhibit A'!$B$12:$B$41,'PSS-A8 Page 1'!F$12)*('PSS-A2'!$F48)</f>
        <v>0</v>
      </c>
      <c r="G36" s="363">
        <f>SUMIFS('Exhibit A'!$I$12:$I$41,'Exhibit A'!$C$12:$C$41,'PSS-A8 Page 1'!$B36,'Exhibit A'!$B$12:$B$41,'PSS-A8 Page 1'!G$12)*('PSS-A2'!$F48)</f>
        <v>0</v>
      </c>
      <c r="H36" s="363">
        <f>SUMIFS('Exhibit A'!$I$12:$I$41,'Exhibit A'!$C$12:$C$41,'PSS-A8 Page 1'!$B36,'Exhibit A'!$B$12:$B$41,'PSS-A8 Page 1'!H$12)*('PSS-A2'!$F48)</f>
        <v>0</v>
      </c>
      <c r="I36" s="363">
        <f>SUMIFS('Exhibit A'!$I$12:$I$41,'Exhibit A'!$C$12:$C$41,'PSS-A8 Page 1'!$B36,'Exhibit A'!$B$12:$B$41,'PSS-A8 Page 1'!I$12)*('PSS-A2'!$F48)</f>
        <v>0</v>
      </c>
      <c r="J36" s="363">
        <f>SUMIFS('Exhibit A'!$I$12:$I$41,'Exhibit A'!$C$12:$C$41,'PSS-A8 Page 1'!$B36,'Exhibit A'!$B$12:$B$41,'PSS-A8 Page 1'!J$12)*('PSS-A2'!$F48)</f>
        <v>0</v>
      </c>
      <c r="K36" s="363">
        <f>SUMIFS('Exhibit A'!$I$12:$I$41,'Exhibit A'!$C$12:$C$41,'PSS-A8 Page 1'!$B36,'Exhibit A'!$B$12:$B$41,'PSS-A8 Page 1'!K$12)*('PSS-A2'!$F48)</f>
        <v>0</v>
      </c>
      <c r="L36" s="363">
        <f>SUMIFS('Exhibit A'!$I$12:$I$41,'Exhibit A'!$C$12:$C$41,'PSS-A8 Page 1'!$B36,'Exhibit A'!$B$12:$B$41,'PSS-A8 Page 1'!L$12)*('PSS-A2'!$F48)</f>
        <v>0</v>
      </c>
      <c r="M36" s="363">
        <f>SUMIFS('Exhibit A'!$I$12:$I$41,'Exhibit A'!$C$12:$C$41,'PSS-A8 Page 1'!$B36,'Exhibit A'!$B$12:$B$41,'PSS-A8 Page 1'!M$12)*('PSS-A2'!$F48)</f>
        <v>0</v>
      </c>
      <c r="N36" s="363">
        <f>SUMIFS('Exhibit A'!$I$12:$I$41,'Exhibit A'!$C$12:$C$41,'PSS-A8 Page 1'!$B36,'Exhibit A'!$B$12:$B$41,'PSS-A8 Page 1'!N$12)*('PSS-A2'!$F48)</f>
        <v>0</v>
      </c>
      <c r="O36" s="363">
        <f>SUMIFS('Exhibit A'!$I$12:$I$41,'Exhibit A'!$C$12:$C$41,'PSS-A8 Page 1'!$B36,'Exhibit A'!$B$12:$B$41,'PSS-A8 Page 1'!O$12)*('PSS-A2'!$F48)</f>
        <v>0</v>
      </c>
      <c r="P36" s="363">
        <f>SUMIFS('Exhibit A'!$I$12:$I$41,'Exhibit A'!$C$12:$C$41,'PSS-A8 Page 1'!$B36,'Exhibit A'!$B$12:$B$41,'PSS-A8 Page 1'!P$12)*('PSS-A2'!$F48)</f>
        <v>0</v>
      </c>
      <c r="Q36" s="220"/>
      <c r="R36" s="260">
        <f t="shared" si="2"/>
        <v>0</v>
      </c>
    </row>
    <row r="37" spans="2:18" x14ac:dyDescent="0.2">
      <c r="B37" s="235" t="s">
        <v>383</v>
      </c>
      <c r="C37" s="430" t="s">
        <v>213</v>
      </c>
      <c r="D37" s="217" t="s">
        <v>160</v>
      </c>
      <c r="E37" s="363">
        <f>SUMIFS('Exhibit A'!$I$12:$I$41,'Exhibit A'!$C$12:$C$41,'PSS-A8 Page 1'!$B37,'Exhibit A'!$B$12:$B$41,'PSS-A8 Page 1'!E$12)*(1+'PSS-A2'!$F49)</f>
        <v>0</v>
      </c>
      <c r="F37" s="363">
        <f>SUMIFS('Exhibit A'!$I$12:$I$41,'Exhibit A'!$C$12:$C$41,'PSS-A8 Page 1'!$B37,'Exhibit A'!$B$12:$B$41,'PSS-A8 Page 1'!F$12)*(1+'PSS-A2'!$F49)</f>
        <v>0</v>
      </c>
      <c r="G37" s="363">
        <f>SUMIFS('Exhibit A'!$I$12:$I$41,'Exhibit A'!$C$12:$C$41,'PSS-A8 Page 1'!$B37,'Exhibit A'!$B$12:$B$41,'PSS-A8 Page 1'!G$12)*(1+'PSS-A2'!$F49)</f>
        <v>0</v>
      </c>
      <c r="H37" s="363">
        <f>SUMIFS('Exhibit A'!$I$12:$I$41,'Exhibit A'!$C$12:$C$41,'PSS-A8 Page 1'!$B37,'Exhibit A'!$B$12:$B$41,'PSS-A8 Page 1'!H$12)*(1+'PSS-A2'!$F49)</f>
        <v>0</v>
      </c>
      <c r="I37" s="363">
        <f>SUMIFS('Exhibit A'!$I$12:$I$41,'Exhibit A'!$C$12:$C$41,'PSS-A8 Page 1'!$B37,'Exhibit A'!$B$12:$B$41,'PSS-A8 Page 1'!I$12)*(1+'PSS-A2'!$F49)</f>
        <v>0</v>
      </c>
      <c r="J37" s="363">
        <f>SUMIFS('Exhibit A'!$I$12:$I$41,'Exhibit A'!$C$12:$C$41,'PSS-A8 Page 1'!$B37,'Exhibit A'!$B$12:$B$41,'PSS-A8 Page 1'!J$12)*(1+'PSS-A2'!$F49)</f>
        <v>0</v>
      </c>
      <c r="K37" s="363">
        <f>SUMIFS('Exhibit A'!$I$12:$I$41,'Exhibit A'!$C$12:$C$41,'PSS-A8 Page 1'!$B37,'Exhibit A'!$B$12:$B$41,'PSS-A8 Page 1'!K$12)*(1+'PSS-A2'!$F49)</f>
        <v>0</v>
      </c>
      <c r="L37" s="363">
        <f>SUMIFS('Exhibit A'!$I$12:$I$41,'Exhibit A'!$C$12:$C$41,'PSS-A8 Page 1'!$B37,'Exhibit A'!$B$12:$B$41,'PSS-A8 Page 1'!L$12)*(1+'PSS-A2'!$F49)</f>
        <v>0</v>
      </c>
      <c r="M37" s="363">
        <f>SUMIFS('Exhibit A'!$I$12:$I$41,'Exhibit A'!$C$12:$C$41,'PSS-A8 Page 1'!$B37,'Exhibit A'!$B$12:$B$41,'PSS-A8 Page 1'!M$12)*(1+'PSS-A2'!$F49)</f>
        <v>0</v>
      </c>
      <c r="N37" s="363">
        <f>SUMIFS('Exhibit A'!$I$12:$I$41,'Exhibit A'!$C$12:$C$41,'PSS-A8 Page 1'!$B37,'Exhibit A'!$B$12:$B$41,'PSS-A8 Page 1'!N$12)*(1+'PSS-A2'!$F49)</f>
        <v>0</v>
      </c>
      <c r="O37" s="363">
        <f>SUMIFS('Exhibit A'!$I$12:$I$41,'Exhibit A'!$C$12:$C$41,'PSS-A8 Page 1'!$B37,'Exhibit A'!$B$12:$B$41,'PSS-A8 Page 1'!O$12)*(1+'PSS-A2'!$F49)</f>
        <v>0</v>
      </c>
      <c r="P37" s="363">
        <f>SUMIFS('Exhibit A'!$I$12:$I$41,'Exhibit A'!$C$12:$C$41,'PSS-A8 Page 1'!$B37,'Exhibit A'!$B$12:$B$41,'PSS-A8 Page 1'!P$12)*(1+'PSS-A2'!$F49)</f>
        <v>0</v>
      </c>
      <c r="Q37" s="220"/>
      <c r="R37" s="260">
        <f t="shared" si="2"/>
        <v>0</v>
      </c>
    </row>
    <row r="38" spans="2:18" x14ac:dyDescent="0.2">
      <c r="B38" s="235" t="s">
        <v>384</v>
      </c>
      <c r="C38" s="430" t="s">
        <v>214</v>
      </c>
      <c r="D38" s="217" t="s">
        <v>160</v>
      </c>
      <c r="E38" s="363">
        <f>SUMIFS('Exhibit A'!$I$12:$I$41,'Exhibit A'!$C$12:$C$41,'PSS-A8 Page 1'!$B38,'Exhibit A'!$B$12:$B$41,'PSS-A8 Page 1'!E$12)*(1+'PSS-A2'!$F50)</f>
        <v>0</v>
      </c>
      <c r="F38" s="363">
        <f>SUMIFS('Exhibit A'!$I$12:$I$41,'Exhibit A'!$C$12:$C$41,'PSS-A8 Page 1'!$B38,'Exhibit A'!$B$12:$B$41,'PSS-A8 Page 1'!F$12)*(1+'PSS-A2'!$F50)</f>
        <v>0</v>
      </c>
      <c r="G38" s="363">
        <f>SUMIFS('Exhibit A'!$I$12:$I$41,'Exhibit A'!$C$12:$C$41,'PSS-A8 Page 1'!$B38,'Exhibit A'!$B$12:$B$41,'PSS-A8 Page 1'!G$12)*(1+'PSS-A2'!$F50)</f>
        <v>0</v>
      </c>
      <c r="H38" s="363">
        <f>SUMIFS('Exhibit A'!$I$12:$I$41,'Exhibit A'!$C$12:$C$41,'PSS-A8 Page 1'!$B38,'Exhibit A'!$B$12:$B$41,'PSS-A8 Page 1'!H$12)*(1+'PSS-A2'!$F50)</f>
        <v>0</v>
      </c>
      <c r="I38" s="363">
        <f>SUMIFS('Exhibit A'!$I$12:$I$41,'Exhibit A'!$C$12:$C$41,'PSS-A8 Page 1'!$B38,'Exhibit A'!$B$12:$B$41,'PSS-A8 Page 1'!I$12)*(1+'PSS-A2'!$F50)</f>
        <v>0</v>
      </c>
      <c r="J38" s="363">
        <f>SUMIFS('Exhibit A'!$I$12:$I$41,'Exhibit A'!$C$12:$C$41,'PSS-A8 Page 1'!$B38,'Exhibit A'!$B$12:$B$41,'PSS-A8 Page 1'!J$12)*(1+'PSS-A2'!$F50)</f>
        <v>0</v>
      </c>
      <c r="K38" s="363">
        <f>SUMIFS('Exhibit A'!$I$12:$I$41,'Exhibit A'!$C$12:$C$41,'PSS-A8 Page 1'!$B38,'Exhibit A'!$B$12:$B$41,'PSS-A8 Page 1'!K$12)*(1+'PSS-A2'!$F50)</f>
        <v>0</v>
      </c>
      <c r="L38" s="363">
        <f>SUMIFS('Exhibit A'!$I$12:$I$41,'Exhibit A'!$C$12:$C$41,'PSS-A8 Page 1'!$B38,'Exhibit A'!$B$12:$B$41,'PSS-A8 Page 1'!L$12)*(1+'PSS-A2'!$F50)</f>
        <v>0</v>
      </c>
      <c r="M38" s="363">
        <f>SUMIFS('Exhibit A'!$I$12:$I$41,'Exhibit A'!$C$12:$C$41,'PSS-A8 Page 1'!$B38,'Exhibit A'!$B$12:$B$41,'PSS-A8 Page 1'!M$12)*(1+'PSS-A2'!$F50)</f>
        <v>0</v>
      </c>
      <c r="N38" s="363">
        <f>SUMIFS('Exhibit A'!$I$12:$I$41,'Exhibit A'!$C$12:$C$41,'PSS-A8 Page 1'!$B38,'Exhibit A'!$B$12:$B$41,'PSS-A8 Page 1'!N$12)*(1+'PSS-A2'!$F50)</f>
        <v>0</v>
      </c>
      <c r="O38" s="363">
        <f>SUMIFS('Exhibit A'!$I$12:$I$41,'Exhibit A'!$C$12:$C$41,'PSS-A8 Page 1'!$B38,'Exhibit A'!$B$12:$B$41,'PSS-A8 Page 1'!O$12)*(1+'PSS-A2'!$F50)</f>
        <v>0</v>
      </c>
      <c r="P38" s="363">
        <f>SUMIFS('Exhibit A'!$I$12:$I$41,'Exhibit A'!$C$12:$C$41,'PSS-A8 Page 1'!$B38,'Exhibit A'!$B$12:$B$41,'PSS-A8 Page 1'!P$12)*(1+'PSS-A2'!$F50)</f>
        <v>0</v>
      </c>
      <c r="Q38" s="220"/>
      <c r="R38" s="260">
        <f t="shared" si="2"/>
        <v>0</v>
      </c>
    </row>
    <row r="39" spans="2:18" x14ac:dyDescent="0.2">
      <c r="B39" s="235" t="s">
        <v>385</v>
      </c>
      <c r="C39" s="430" t="s">
        <v>215</v>
      </c>
      <c r="D39" s="217" t="s">
        <v>160</v>
      </c>
      <c r="E39" s="584"/>
      <c r="F39" s="585"/>
      <c r="G39" s="585"/>
      <c r="H39" s="585"/>
      <c r="I39" s="585"/>
      <c r="J39" s="585"/>
      <c r="K39" s="585"/>
      <c r="L39" s="585"/>
      <c r="M39" s="585"/>
      <c r="N39" s="585"/>
      <c r="O39" s="585"/>
      <c r="P39" s="585"/>
      <c r="Q39" s="220"/>
      <c r="R39" s="260">
        <f t="shared" si="2"/>
        <v>0</v>
      </c>
    </row>
    <row r="40" spans="2:18" x14ac:dyDescent="0.2">
      <c r="B40" s="235" t="s">
        <v>386</v>
      </c>
      <c r="C40" s="430" t="s">
        <v>216</v>
      </c>
      <c r="D40" s="217" t="s">
        <v>160</v>
      </c>
      <c r="E40" s="261">
        <f>SUMIF('Exhibit B'!$B$11:$B$30,E12,'Exhibit B'!$N$11:$N$30)</f>
        <v>0</v>
      </c>
      <c r="F40" s="261">
        <f>SUMIF('Exhibit B'!$B$11:$B$30,F12,'Exhibit B'!$N$11:$N$30)</f>
        <v>0</v>
      </c>
      <c r="G40" s="261">
        <f>SUMIF('Exhibit B'!$B$11:$B$30,G12,'Exhibit B'!$N$11:$N$30)</f>
        <v>0</v>
      </c>
      <c r="H40" s="261">
        <f>SUMIF('Exhibit B'!$B$11:$B$30,H12,'Exhibit B'!$N$11:$N$30)</f>
        <v>0</v>
      </c>
      <c r="I40" s="261">
        <f>SUMIF('Exhibit B'!$B$11:$B$30,I12,'Exhibit B'!$N$11:$N$30)</f>
        <v>0</v>
      </c>
      <c r="J40" s="261">
        <f>SUMIF('Exhibit B'!$B$11:$B$30,J12,'Exhibit B'!$N$11:$N$30)</f>
        <v>0</v>
      </c>
      <c r="K40" s="261">
        <f>SUMIF('Exhibit B'!$B$11:$B$30,K12,'Exhibit B'!$N$11:$N$30)</f>
        <v>0</v>
      </c>
      <c r="L40" s="261">
        <f>SUMIF('Exhibit B'!$B$11:$B$30,L12,'Exhibit B'!$N$11:$N$30)</f>
        <v>0</v>
      </c>
      <c r="M40" s="261">
        <f>SUMIF('Exhibit B'!$B$11:$B$30,M12,'Exhibit B'!$N$11:$N$30)</f>
        <v>0</v>
      </c>
      <c r="N40" s="261">
        <f>SUMIF('Exhibit B'!$B$11:$B$30,N12,'Exhibit B'!$N$11:$N$30)</f>
        <v>0</v>
      </c>
      <c r="O40" s="261">
        <f>SUMIF('Exhibit B'!$B$11:$B$30,O12,'Exhibit B'!$N$11:$N$30)</f>
        <v>0</v>
      </c>
      <c r="P40" s="261">
        <f>SUMIF('Exhibit B'!$B$11:$B$30,P12,'Exhibit B'!$N$11:$N$30)</f>
        <v>0</v>
      </c>
      <c r="Q40" s="220"/>
      <c r="R40" s="260">
        <f t="shared" si="2"/>
        <v>0</v>
      </c>
    </row>
    <row r="41" spans="2:18" x14ac:dyDescent="0.2">
      <c r="B41" s="235" t="s">
        <v>376</v>
      </c>
      <c r="C41" s="430" t="s">
        <v>217</v>
      </c>
      <c r="D41" s="217" t="s">
        <v>160</v>
      </c>
      <c r="E41" s="363">
        <f>SUMIFS('Exhibit A'!$I$12:$I$41,'Exhibit A'!$C$12:$C$41,'PSS-A8 Page 1'!$B41,'Exhibit A'!$B$12:$B$41,'PSS-A8 Page 1'!E$12)*(1+'PSS-A2'!$F53)</f>
        <v>0</v>
      </c>
      <c r="F41" s="363">
        <f>SUMIFS('Exhibit A'!$I$12:$I$41,'Exhibit A'!$C$12:$C$41,'PSS-A8 Page 1'!$B41,'Exhibit A'!$B$12:$B$41,'PSS-A8 Page 1'!F$12)*(1+'PSS-A2'!$F53)</f>
        <v>0</v>
      </c>
      <c r="G41" s="363">
        <f>SUMIFS('Exhibit A'!$I$12:$I$41,'Exhibit A'!$C$12:$C$41,'PSS-A8 Page 1'!$B41,'Exhibit A'!$B$12:$B$41,'PSS-A8 Page 1'!G$12)*(1+'PSS-A2'!$F53)</f>
        <v>0</v>
      </c>
      <c r="H41" s="363">
        <f>SUMIFS('Exhibit A'!$I$12:$I$41,'Exhibit A'!$C$12:$C$41,'PSS-A8 Page 1'!$B41,'Exhibit A'!$B$12:$B$41,'PSS-A8 Page 1'!H$12)*(1+'PSS-A2'!$F53)</f>
        <v>0</v>
      </c>
      <c r="I41" s="363">
        <f>SUMIFS('Exhibit A'!$I$12:$I$41,'Exhibit A'!$C$12:$C$41,'PSS-A8 Page 1'!$B41,'Exhibit A'!$B$12:$B$41,'PSS-A8 Page 1'!I$12)*(1+'PSS-A2'!$F53)</f>
        <v>0</v>
      </c>
      <c r="J41" s="363">
        <f>SUMIFS('Exhibit A'!$I$12:$I$41,'Exhibit A'!$C$12:$C$41,'PSS-A8 Page 1'!$B41,'Exhibit A'!$B$12:$B$41,'PSS-A8 Page 1'!J$12)*(1+'PSS-A2'!$F53)</f>
        <v>0</v>
      </c>
      <c r="K41" s="363">
        <f>SUMIFS('Exhibit A'!$I$12:$I$41,'Exhibit A'!$C$12:$C$41,'PSS-A8 Page 1'!$B41,'Exhibit A'!$B$12:$B$41,'PSS-A8 Page 1'!K$12)*(1+'PSS-A2'!$F53)</f>
        <v>0</v>
      </c>
      <c r="L41" s="363">
        <f>SUMIFS('Exhibit A'!$I$12:$I$41,'Exhibit A'!$C$12:$C$41,'PSS-A8 Page 1'!$B41,'Exhibit A'!$B$12:$B$41,'PSS-A8 Page 1'!L$12)*(1+'PSS-A2'!$F53)</f>
        <v>0</v>
      </c>
      <c r="M41" s="363">
        <f>SUMIFS('Exhibit A'!$I$12:$I$41,'Exhibit A'!$C$12:$C$41,'PSS-A8 Page 1'!$B41,'Exhibit A'!$B$12:$B$41,'PSS-A8 Page 1'!M$12)*(1+'PSS-A2'!$F53)</f>
        <v>0</v>
      </c>
      <c r="N41" s="363">
        <f>SUMIFS('Exhibit A'!$I$12:$I$41,'Exhibit A'!$C$12:$C$41,'PSS-A8 Page 1'!$B41,'Exhibit A'!$B$12:$B$41,'PSS-A8 Page 1'!N$12)*(1+'PSS-A2'!$F53)</f>
        <v>0</v>
      </c>
      <c r="O41" s="363">
        <f>SUMIFS('Exhibit A'!$I$12:$I$41,'Exhibit A'!$C$12:$C$41,'PSS-A8 Page 1'!$B41,'Exhibit A'!$B$12:$B$41,'PSS-A8 Page 1'!O$12)*(1+'PSS-A2'!$F53)</f>
        <v>0</v>
      </c>
      <c r="P41" s="363">
        <f>SUMIFS('Exhibit A'!$I$12:$I$41,'Exhibit A'!$C$12:$C$41,'PSS-A8 Page 1'!$B41,'Exhibit A'!$B$12:$B$41,'PSS-A8 Page 1'!P$12)*(1+'PSS-A2'!$F53)</f>
        <v>0</v>
      </c>
      <c r="Q41" s="220"/>
      <c r="R41" s="260">
        <f t="shared" si="2"/>
        <v>0</v>
      </c>
    </row>
    <row r="42" spans="2:18" ht="25.5" x14ac:dyDescent="0.2">
      <c r="B42" s="234" t="s">
        <v>300</v>
      </c>
      <c r="C42" s="430" t="s">
        <v>218</v>
      </c>
      <c r="D42" s="217" t="s">
        <v>160</v>
      </c>
      <c r="E42" s="404">
        <f t="shared" ref="E42:P42" si="3">SUM(E31:E41)</f>
        <v>0</v>
      </c>
      <c r="F42" s="404">
        <f t="shared" si="3"/>
        <v>0</v>
      </c>
      <c r="G42" s="404">
        <f t="shared" si="3"/>
        <v>0</v>
      </c>
      <c r="H42" s="404">
        <f t="shared" si="3"/>
        <v>0</v>
      </c>
      <c r="I42" s="404">
        <f t="shared" si="3"/>
        <v>0</v>
      </c>
      <c r="J42" s="404">
        <f t="shared" si="3"/>
        <v>0</v>
      </c>
      <c r="K42" s="404">
        <f t="shared" si="3"/>
        <v>0</v>
      </c>
      <c r="L42" s="404">
        <f t="shared" si="3"/>
        <v>0</v>
      </c>
      <c r="M42" s="404">
        <f t="shared" si="3"/>
        <v>0</v>
      </c>
      <c r="N42" s="404">
        <f t="shared" si="3"/>
        <v>0</v>
      </c>
      <c r="O42" s="404">
        <f t="shared" si="3"/>
        <v>0</v>
      </c>
      <c r="P42" s="404">
        <f t="shared" si="3"/>
        <v>0</v>
      </c>
      <c r="Q42" s="405"/>
      <c r="R42" s="403">
        <f t="shared" si="2"/>
        <v>0</v>
      </c>
    </row>
    <row r="43" spans="2:18" ht="7.5" customHeight="1" x14ac:dyDescent="0.2">
      <c r="B43" s="234"/>
      <c r="C43" s="47"/>
      <c r="D43" s="211"/>
      <c r="E43" s="362"/>
      <c r="F43" s="362"/>
      <c r="G43" s="362"/>
      <c r="H43" s="362"/>
      <c r="I43" s="362"/>
      <c r="J43" s="362"/>
      <c r="K43" s="362"/>
      <c r="L43" s="362"/>
      <c r="M43" s="362"/>
      <c r="N43" s="362"/>
      <c r="O43" s="362"/>
      <c r="P43" s="362"/>
      <c r="Q43" s="215"/>
      <c r="R43" s="216"/>
    </row>
    <row r="44" spans="2:18" x14ac:dyDescent="0.2">
      <c r="B44" s="234" t="s">
        <v>301</v>
      </c>
      <c r="C44" s="430" t="s">
        <v>219</v>
      </c>
      <c r="D44" s="217" t="s">
        <v>160</v>
      </c>
      <c r="E44" s="364">
        <f t="shared" ref="E44:P44" si="4">E27+E29+E42</f>
        <v>0</v>
      </c>
      <c r="F44" s="364">
        <f t="shared" si="4"/>
        <v>0</v>
      </c>
      <c r="G44" s="364">
        <f t="shared" si="4"/>
        <v>0</v>
      </c>
      <c r="H44" s="364">
        <f t="shared" si="4"/>
        <v>0</v>
      </c>
      <c r="I44" s="364">
        <f t="shared" si="4"/>
        <v>0</v>
      </c>
      <c r="J44" s="364">
        <f t="shared" si="4"/>
        <v>0</v>
      </c>
      <c r="K44" s="364">
        <f t="shared" si="4"/>
        <v>0</v>
      </c>
      <c r="L44" s="364">
        <f t="shared" si="4"/>
        <v>0</v>
      </c>
      <c r="M44" s="364">
        <f t="shared" si="4"/>
        <v>0</v>
      </c>
      <c r="N44" s="364">
        <f t="shared" si="4"/>
        <v>0</v>
      </c>
      <c r="O44" s="364">
        <f t="shared" si="4"/>
        <v>0</v>
      </c>
      <c r="P44" s="364">
        <f t="shared" si="4"/>
        <v>0</v>
      </c>
      <c r="Q44" s="219"/>
      <c r="R44" s="260">
        <f>SUM(E44:P44)</f>
        <v>0</v>
      </c>
    </row>
    <row r="45" spans="2:18" ht="7.5" customHeight="1" x14ac:dyDescent="0.2">
      <c r="B45" s="234"/>
      <c r="C45" s="47"/>
      <c r="D45" s="211"/>
      <c r="E45" s="362"/>
      <c r="F45" s="362"/>
      <c r="G45" s="362"/>
      <c r="H45" s="362"/>
      <c r="I45" s="362"/>
      <c r="J45" s="362"/>
      <c r="K45" s="362"/>
      <c r="L45" s="362"/>
      <c r="M45" s="362"/>
      <c r="N45" s="362"/>
      <c r="O45" s="362"/>
      <c r="P45" s="362"/>
      <c r="Q45" s="215"/>
      <c r="R45" s="216"/>
    </row>
    <row r="46" spans="2:18" x14ac:dyDescent="0.2">
      <c r="B46" s="234" t="s">
        <v>194</v>
      </c>
      <c r="C46" s="430" t="s">
        <v>220</v>
      </c>
      <c r="D46" s="217" t="s">
        <v>160</v>
      </c>
      <c r="E46" s="586"/>
      <c r="F46" s="586"/>
      <c r="G46" s="586"/>
      <c r="H46" s="586"/>
      <c r="I46" s="586"/>
      <c r="J46" s="586"/>
      <c r="K46" s="586"/>
      <c r="L46" s="586"/>
      <c r="M46" s="586"/>
      <c r="N46" s="586"/>
      <c r="O46" s="586"/>
      <c r="P46" s="586"/>
      <c r="Q46" s="219"/>
      <c r="R46" s="260">
        <f>SUM(E46:P46)</f>
        <v>0</v>
      </c>
    </row>
    <row r="47" spans="2:18" ht="7.5" customHeight="1" x14ac:dyDescent="0.2">
      <c r="B47" s="234"/>
      <c r="C47" s="47"/>
      <c r="D47" s="211"/>
      <c r="E47" s="362"/>
      <c r="F47" s="362"/>
      <c r="G47" s="362"/>
      <c r="H47" s="362"/>
      <c r="I47" s="362"/>
      <c r="J47" s="362"/>
      <c r="K47" s="362"/>
      <c r="L47" s="362"/>
      <c r="M47" s="362"/>
      <c r="N47" s="362"/>
      <c r="O47" s="362"/>
      <c r="P47" s="362"/>
      <c r="Q47" s="215"/>
      <c r="R47" s="216"/>
    </row>
    <row r="48" spans="2:18" x14ac:dyDescent="0.2">
      <c r="B48" s="234" t="s">
        <v>305</v>
      </c>
      <c r="C48" s="430" t="s">
        <v>221</v>
      </c>
      <c r="D48" s="217" t="s">
        <v>160</v>
      </c>
      <c r="E48" s="364">
        <f t="shared" ref="E48:P48" si="5">E44+E46</f>
        <v>0</v>
      </c>
      <c r="F48" s="364">
        <f t="shared" si="5"/>
        <v>0</v>
      </c>
      <c r="G48" s="364">
        <f t="shared" si="5"/>
        <v>0</v>
      </c>
      <c r="H48" s="364">
        <f t="shared" si="5"/>
        <v>0</v>
      </c>
      <c r="I48" s="364">
        <f t="shared" si="5"/>
        <v>0</v>
      </c>
      <c r="J48" s="364">
        <f t="shared" si="5"/>
        <v>0</v>
      </c>
      <c r="K48" s="364">
        <f t="shared" si="5"/>
        <v>0</v>
      </c>
      <c r="L48" s="364">
        <f t="shared" si="5"/>
        <v>0</v>
      </c>
      <c r="M48" s="364">
        <f t="shared" si="5"/>
        <v>0</v>
      </c>
      <c r="N48" s="364">
        <f t="shared" si="5"/>
        <v>0</v>
      </c>
      <c r="O48" s="364">
        <f t="shared" si="5"/>
        <v>0</v>
      </c>
      <c r="P48" s="364">
        <f t="shared" si="5"/>
        <v>0</v>
      </c>
      <c r="Q48" s="219"/>
      <c r="R48" s="260">
        <f>SUM(E48:P48)</f>
        <v>0</v>
      </c>
    </row>
    <row r="49" spans="2:18" ht="7.5" customHeight="1" x14ac:dyDescent="0.2">
      <c r="B49" s="234"/>
      <c r="C49" s="47"/>
      <c r="D49" s="211"/>
      <c r="E49" s="362"/>
      <c r="F49" s="362"/>
      <c r="G49" s="362"/>
      <c r="H49" s="362"/>
      <c r="I49" s="362"/>
      <c r="J49" s="362"/>
      <c r="K49" s="362"/>
      <c r="L49" s="362"/>
      <c r="M49" s="362"/>
      <c r="N49" s="362"/>
      <c r="O49" s="362"/>
      <c r="P49" s="362"/>
      <c r="Q49" s="215"/>
      <c r="R49" s="216"/>
    </row>
    <row r="50" spans="2:18" x14ac:dyDescent="0.2">
      <c r="B50" s="399" t="s">
        <v>306</v>
      </c>
      <c r="C50" s="377" t="s">
        <v>222</v>
      </c>
      <c r="D50" s="372" t="s">
        <v>160</v>
      </c>
      <c r="E50" s="378">
        <v>0</v>
      </c>
      <c r="F50" s="378">
        <v>0</v>
      </c>
      <c r="G50" s="378">
        <v>0</v>
      </c>
      <c r="H50" s="378">
        <v>0</v>
      </c>
      <c r="I50" s="378">
        <v>0</v>
      </c>
      <c r="J50" s="378">
        <v>0</v>
      </c>
      <c r="K50" s="378">
        <v>0</v>
      </c>
      <c r="L50" s="378">
        <v>0</v>
      </c>
      <c r="M50" s="378">
        <v>0</v>
      </c>
      <c r="N50" s="378">
        <v>0</v>
      </c>
      <c r="O50" s="378">
        <v>0</v>
      </c>
      <c r="P50" s="378">
        <v>0</v>
      </c>
      <c r="Q50" s="379"/>
      <c r="R50" s="375">
        <v>0</v>
      </c>
    </row>
    <row r="51" spans="2:18" x14ac:dyDescent="0.2">
      <c r="B51" s="234" t="s">
        <v>199</v>
      </c>
      <c r="C51" s="430" t="s">
        <v>223</v>
      </c>
      <c r="D51" s="217" t="s">
        <v>160</v>
      </c>
      <c r="E51" s="363">
        <f>SUMIFS('Exhibit A'!$I$12:$I$41,'Exhibit A'!$C$12:$C$41,'PSS-A8 Page 1'!$B51,'Exhibit A'!$B$12:$B$41,'PSS-A8 Page 1'!E$12)</f>
        <v>0</v>
      </c>
      <c r="F51" s="363">
        <f>SUMIFS('Exhibit A'!$I$12:$I$41,'Exhibit A'!$C$12:$C$41,'PSS-A8 Page 1'!$B51,'Exhibit A'!$B$12:$B$41,'PSS-A8 Page 1'!F$12)</f>
        <v>0</v>
      </c>
      <c r="G51" s="363">
        <f>SUMIFS('Exhibit A'!$I$12:$I$41,'Exhibit A'!$C$12:$C$41,'PSS-A8 Page 1'!$B51,'Exhibit A'!$B$12:$B$41,'PSS-A8 Page 1'!G$12)</f>
        <v>0</v>
      </c>
      <c r="H51" s="363">
        <f>SUMIFS('Exhibit A'!$I$12:$I$41,'Exhibit A'!$C$12:$C$41,'PSS-A8 Page 1'!$B51,'Exhibit A'!$B$12:$B$41,'PSS-A8 Page 1'!H$12)</f>
        <v>0</v>
      </c>
      <c r="I51" s="363">
        <f>SUMIFS('Exhibit A'!$I$12:$I$41,'Exhibit A'!$C$12:$C$41,'PSS-A8 Page 1'!$B51,'Exhibit A'!$B$12:$B$41,'PSS-A8 Page 1'!I$12)</f>
        <v>0</v>
      </c>
      <c r="J51" s="363">
        <f>SUMIFS('Exhibit A'!$I$12:$I$41,'Exhibit A'!$C$12:$C$41,'PSS-A8 Page 1'!$B51,'Exhibit A'!$B$12:$B$41,'PSS-A8 Page 1'!J$12)</f>
        <v>0</v>
      </c>
      <c r="K51" s="363">
        <f>SUMIFS('Exhibit A'!$I$12:$I$41,'Exhibit A'!$C$12:$C$41,'PSS-A8 Page 1'!$B51,'Exhibit A'!$B$12:$B$41,'PSS-A8 Page 1'!K$12)</f>
        <v>0</v>
      </c>
      <c r="L51" s="363">
        <f>SUMIFS('Exhibit A'!$I$12:$I$41,'Exhibit A'!$C$12:$C$41,'PSS-A8 Page 1'!$B51,'Exhibit A'!$B$12:$B$41,'PSS-A8 Page 1'!L$12)</f>
        <v>0</v>
      </c>
      <c r="M51" s="363">
        <f>SUMIFS('Exhibit A'!$I$12:$I$41,'Exhibit A'!$C$12:$C$41,'PSS-A8 Page 1'!$B51,'Exhibit A'!$B$12:$B$41,'PSS-A8 Page 1'!M$12)</f>
        <v>0</v>
      </c>
      <c r="N51" s="363">
        <f>SUMIFS('Exhibit A'!$I$12:$I$41,'Exhibit A'!$C$12:$C$41,'PSS-A8 Page 1'!$B51,'Exhibit A'!$B$12:$B$41,'PSS-A8 Page 1'!N$12)</f>
        <v>0</v>
      </c>
      <c r="O51" s="363">
        <f>SUMIFS('Exhibit A'!$I$12:$I$41,'Exhibit A'!$C$12:$C$41,'PSS-A8 Page 1'!$B51,'Exhibit A'!$B$12:$B$41,'PSS-A8 Page 1'!O$12)</f>
        <v>0</v>
      </c>
      <c r="P51" s="363">
        <f>SUMIFS('Exhibit A'!$I$12:$I$41,'Exhibit A'!$C$12:$C$41,'PSS-A8 Page 1'!$B51,'Exhibit A'!$B$12:$B$41,'PSS-A8 Page 1'!P$12)</f>
        <v>0</v>
      </c>
      <c r="Q51" s="220"/>
      <c r="R51" s="260">
        <f>SUM(E51:P51)</f>
        <v>0</v>
      </c>
    </row>
    <row r="52" spans="2:18" x14ac:dyDescent="0.2">
      <c r="B52" s="234" t="s">
        <v>307</v>
      </c>
      <c r="C52" s="430" t="s">
        <v>224</v>
      </c>
      <c r="D52" s="217" t="s">
        <v>160</v>
      </c>
      <c r="E52" s="587"/>
      <c r="F52" s="587"/>
      <c r="G52" s="587"/>
      <c r="H52" s="587"/>
      <c r="I52" s="587"/>
      <c r="J52" s="587"/>
      <c r="K52" s="587"/>
      <c r="L52" s="587"/>
      <c r="M52" s="587"/>
      <c r="N52" s="587"/>
      <c r="O52" s="587"/>
      <c r="P52" s="587"/>
      <c r="Q52" s="219"/>
      <c r="R52" s="260">
        <f>SUM(E52:P52)</f>
        <v>0</v>
      </c>
    </row>
    <row r="53" spans="2:18" x14ac:dyDescent="0.2">
      <c r="B53" s="234"/>
      <c r="C53" s="47"/>
      <c r="D53" s="211"/>
      <c r="E53" s="362"/>
      <c r="F53" s="362"/>
      <c r="G53" s="362"/>
      <c r="H53" s="362"/>
      <c r="I53" s="362"/>
      <c r="J53" s="362"/>
      <c r="K53" s="362"/>
      <c r="L53" s="362"/>
      <c r="M53" s="362"/>
      <c r="N53" s="362"/>
      <c r="O53" s="362"/>
      <c r="P53" s="362"/>
      <c r="Q53" s="215"/>
      <c r="R53" s="216"/>
    </row>
    <row r="54" spans="2:18" x14ac:dyDescent="0.2">
      <c r="B54" s="234" t="s">
        <v>308</v>
      </c>
      <c r="C54" s="231" t="s">
        <v>225</v>
      </c>
      <c r="D54" s="217" t="s">
        <v>160</v>
      </c>
      <c r="E54" s="365">
        <f t="shared" ref="E54:P54" si="6">SUM(E48,E50:E52)</f>
        <v>0</v>
      </c>
      <c r="F54" s="365">
        <f t="shared" si="6"/>
        <v>0</v>
      </c>
      <c r="G54" s="365">
        <f t="shared" si="6"/>
        <v>0</v>
      </c>
      <c r="H54" s="365">
        <f t="shared" si="6"/>
        <v>0</v>
      </c>
      <c r="I54" s="365">
        <f t="shared" si="6"/>
        <v>0</v>
      </c>
      <c r="J54" s="365">
        <f t="shared" si="6"/>
        <v>0</v>
      </c>
      <c r="K54" s="365">
        <f t="shared" si="6"/>
        <v>0</v>
      </c>
      <c r="L54" s="365">
        <f t="shared" si="6"/>
        <v>0</v>
      </c>
      <c r="M54" s="365">
        <f t="shared" si="6"/>
        <v>0</v>
      </c>
      <c r="N54" s="365">
        <f t="shared" si="6"/>
        <v>0</v>
      </c>
      <c r="O54" s="365">
        <f t="shared" si="6"/>
        <v>0</v>
      </c>
      <c r="P54" s="365">
        <f t="shared" si="6"/>
        <v>0</v>
      </c>
      <c r="Q54" s="219"/>
      <c r="R54" s="260">
        <f>SUM(E54:P54)</f>
        <v>0</v>
      </c>
    </row>
    <row r="55" spans="2:18" x14ac:dyDescent="0.2">
      <c r="B55" s="234"/>
      <c r="C55" s="432"/>
      <c r="D55" s="217" t="s">
        <v>161</v>
      </c>
      <c r="E55" s="214" t="e">
        <f t="shared" ref="E55:P55" si="7">E54/$O$7</f>
        <v>#N/A</v>
      </c>
      <c r="F55" s="214" t="e">
        <f t="shared" si="7"/>
        <v>#N/A</v>
      </c>
      <c r="G55" s="214" t="e">
        <f t="shared" si="7"/>
        <v>#N/A</v>
      </c>
      <c r="H55" s="214" t="e">
        <f t="shared" si="7"/>
        <v>#N/A</v>
      </c>
      <c r="I55" s="214" t="e">
        <f t="shared" si="7"/>
        <v>#N/A</v>
      </c>
      <c r="J55" s="214" t="e">
        <f t="shared" si="7"/>
        <v>#N/A</v>
      </c>
      <c r="K55" s="214" t="e">
        <f t="shared" si="7"/>
        <v>#N/A</v>
      </c>
      <c r="L55" s="214" t="e">
        <f t="shared" si="7"/>
        <v>#N/A</v>
      </c>
      <c r="M55" s="214" t="e">
        <f t="shared" si="7"/>
        <v>#N/A</v>
      </c>
      <c r="N55" s="214" t="e">
        <f t="shared" si="7"/>
        <v>#N/A</v>
      </c>
      <c r="O55" s="214" t="e">
        <f t="shared" si="7"/>
        <v>#N/A</v>
      </c>
      <c r="P55" s="214" t="e">
        <f t="shared" si="7"/>
        <v>#N/A</v>
      </c>
      <c r="Q55" s="220"/>
      <c r="R55" s="260" t="e">
        <f>SUM(E55:P55)</f>
        <v>#N/A</v>
      </c>
    </row>
    <row r="56" spans="2:18" x14ac:dyDescent="0.2">
      <c r="B56" s="234"/>
      <c r="C56" s="47"/>
      <c r="D56" s="211"/>
      <c r="E56" s="362"/>
      <c r="F56" s="362"/>
      <c r="G56" s="362"/>
      <c r="H56" s="362"/>
      <c r="I56" s="362"/>
      <c r="J56" s="362"/>
      <c r="K56" s="362"/>
      <c r="L56" s="362"/>
      <c r="M56" s="362"/>
      <c r="N56" s="362"/>
      <c r="O56" s="362"/>
      <c r="P56" s="362"/>
      <c r="Q56" s="215"/>
      <c r="R56" s="216"/>
    </row>
    <row r="57" spans="2:18" x14ac:dyDescent="0.2">
      <c r="B57" s="399" t="s">
        <v>309</v>
      </c>
      <c r="C57" s="371" t="s">
        <v>226</v>
      </c>
      <c r="D57" s="372" t="s">
        <v>160</v>
      </c>
      <c r="E57" s="373">
        <v>0</v>
      </c>
      <c r="F57" s="373">
        <v>0</v>
      </c>
      <c r="G57" s="373">
        <v>0</v>
      </c>
      <c r="H57" s="378">
        <v>0</v>
      </c>
      <c r="I57" s="378">
        <v>0</v>
      </c>
      <c r="J57" s="378">
        <v>0</v>
      </c>
      <c r="K57" s="378">
        <v>0</v>
      </c>
      <c r="L57" s="378">
        <v>0</v>
      </c>
      <c r="M57" s="378">
        <v>0</v>
      </c>
      <c r="N57" s="378">
        <v>0</v>
      </c>
      <c r="O57" s="378">
        <v>0</v>
      </c>
      <c r="P57" s="378">
        <v>0</v>
      </c>
      <c r="Q57" s="374"/>
      <c r="R57" s="375">
        <v>0</v>
      </c>
    </row>
    <row r="58" spans="2:18" x14ac:dyDescent="0.2">
      <c r="B58" s="399"/>
      <c r="C58" s="376"/>
      <c r="D58" s="372" t="s">
        <v>161</v>
      </c>
      <c r="E58" s="373">
        <v>0</v>
      </c>
      <c r="F58" s="373">
        <v>0</v>
      </c>
      <c r="G58" s="373">
        <v>0</v>
      </c>
      <c r="H58" s="378">
        <v>0</v>
      </c>
      <c r="I58" s="378">
        <v>0</v>
      </c>
      <c r="J58" s="378">
        <v>0</v>
      </c>
      <c r="K58" s="378">
        <v>0</v>
      </c>
      <c r="L58" s="378">
        <v>0</v>
      </c>
      <c r="M58" s="378">
        <v>0</v>
      </c>
      <c r="N58" s="378">
        <v>0</v>
      </c>
      <c r="O58" s="378">
        <v>0</v>
      </c>
      <c r="P58" s="378">
        <v>0</v>
      </c>
      <c r="Q58" s="374"/>
      <c r="R58" s="375">
        <v>0</v>
      </c>
    </row>
    <row r="59" spans="2:18" x14ac:dyDescent="0.2">
      <c r="B59" s="234"/>
      <c r="C59" s="47"/>
      <c r="D59" s="211"/>
      <c r="E59" s="362"/>
      <c r="F59" s="362"/>
      <c r="G59" s="362"/>
      <c r="H59" s="362"/>
      <c r="I59" s="362"/>
      <c r="J59" s="362"/>
      <c r="K59" s="362"/>
      <c r="L59" s="362"/>
      <c r="M59" s="362"/>
      <c r="N59" s="362"/>
      <c r="O59" s="362"/>
      <c r="P59" s="362"/>
      <c r="Q59" s="215"/>
      <c r="R59" s="216"/>
    </row>
    <row r="60" spans="2:18" ht="25.5" x14ac:dyDescent="0.2">
      <c r="B60" s="234" t="s">
        <v>310</v>
      </c>
      <c r="C60" s="231" t="s">
        <v>227</v>
      </c>
      <c r="D60" s="217" t="s">
        <v>160</v>
      </c>
      <c r="E60" s="365" t="e">
        <f>'PSS-A2'!$J$67*'PSS-A8 Page 1'!E54/'PSS-A8 Page 2'!$R$54</f>
        <v>#DIV/0!</v>
      </c>
      <c r="F60" s="365" t="e">
        <f>'PSS-A2'!$J$67*'PSS-A8 Page 1'!F54/'PSS-A8 Page 2'!$R$54</f>
        <v>#DIV/0!</v>
      </c>
      <c r="G60" s="365" t="e">
        <f>'PSS-A2'!$J$67*'PSS-A8 Page 1'!G54/'PSS-A8 Page 2'!$R$54</f>
        <v>#DIV/0!</v>
      </c>
      <c r="H60" s="365" t="e">
        <f>'PSS-A2'!$J$67*'PSS-A8 Page 1'!H54/'PSS-A8 Page 2'!$R$54</f>
        <v>#DIV/0!</v>
      </c>
      <c r="I60" s="365" t="e">
        <f>'PSS-A2'!$J$67*'PSS-A8 Page 1'!I54/'PSS-A8 Page 2'!$R$54</f>
        <v>#DIV/0!</v>
      </c>
      <c r="J60" s="365" t="e">
        <f>'PSS-A2'!$J$67*'PSS-A8 Page 1'!J54/'PSS-A8 Page 2'!$R$54</f>
        <v>#DIV/0!</v>
      </c>
      <c r="K60" s="365" t="e">
        <f>'PSS-A2'!$J$67*'PSS-A8 Page 1'!K54/'PSS-A8 Page 2'!$R$54</f>
        <v>#DIV/0!</v>
      </c>
      <c r="L60" s="365" t="e">
        <f>'PSS-A2'!$J$67*'PSS-A8 Page 1'!L54/'PSS-A8 Page 2'!$R$54</f>
        <v>#DIV/0!</v>
      </c>
      <c r="M60" s="365" t="e">
        <f>'PSS-A2'!$J$67*'PSS-A8 Page 1'!M54/'PSS-A8 Page 2'!$R$54</f>
        <v>#DIV/0!</v>
      </c>
      <c r="N60" s="365" t="e">
        <f>'PSS-A2'!$J$67*'PSS-A8 Page 1'!N54/'PSS-A8 Page 2'!$R$54</f>
        <v>#DIV/0!</v>
      </c>
      <c r="O60" s="365" t="e">
        <f>'PSS-A2'!$J$67*'PSS-A8 Page 1'!O54/'PSS-A8 Page 2'!$R$54</f>
        <v>#DIV/0!</v>
      </c>
      <c r="P60" s="365" t="e">
        <f>'PSS-A2'!$J$67*'PSS-A8 Page 1'!P54/'PSS-A8 Page 2'!$R$54</f>
        <v>#DIV/0!</v>
      </c>
      <c r="Q60" s="219"/>
      <c r="R60" s="260" t="e">
        <f>SUM(E60:P60)</f>
        <v>#DIV/0!</v>
      </c>
    </row>
    <row r="61" spans="2:18" ht="6.95" customHeight="1" x14ac:dyDescent="0.2">
      <c r="B61" s="234"/>
      <c r="C61" s="47"/>
      <c r="D61" s="211"/>
      <c r="E61" s="362"/>
      <c r="F61" s="362"/>
      <c r="G61" s="362"/>
      <c r="H61" s="362"/>
      <c r="I61" s="362"/>
      <c r="J61" s="362"/>
      <c r="K61" s="362"/>
      <c r="L61" s="362"/>
      <c r="M61" s="362"/>
      <c r="N61" s="362"/>
      <c r="O61" s="362"/>
      <c r="P61" s="362"/>
      <c r="Q61" s="215"/>
      <c r="R61" s="216"/>
    </row>
    <row r="62" spans="2:18" x14ac:dyDescent="0.2">
      <c r="B62" s="234" t="s">
        <v>311</v>
      </c>
      <c r="C62" s="231" t="s">
        <v>228</v>
      </c>
      <c r="D62" s="217" t="s">
        <v>160</v>
      </c>
      <c r="E62" s="365" t="e">
        <f t="shared" ref="E62:P62" si="8">E54+E57-E60</f>
        <v>#DIV/0!</v>
      </c>
      <c r="F62" s="365" t="e">
        <f t="shared" si="8"/>
        <v>#DIV/0!</v>
      </c>
      <c r="G62" s="365" t="e">
        <f t="shared" si="8"/>
        <v>#DIV/0!</v>
      </c>
      <c r="H62" s="365" t="e">
        <f t="shared" si="8"/>
        <v>#DIV/0!</v>
      </c>
      <c r="I62" s="365" t="e">
        <f t="shared" si="8"/>
        <v>#DIV/0!</v>
      </c>
      <c r="J62" s="365" t="e">
        <f t="shared" si="8"/>
        <v>#DIV/0!</v>
      </c>
      <c r="K62" s="365" t="e">
        <f t="shared" si="8"/>
        <v>#DIV/0!</v>
      </c>
      <c r="L62" s="365" t="e">
        <f t="shared" si="8"/>
        <v>#DIV/0!</v>
      </c>
      <c r="M62" s="365" t="e">
        <f t="shared" si="8"/>
        <v>#DIV/0!</v>
      </c>
      <c r="N62" s="365" t="e">
        <f t="shared" si="8"/>
        <v>#DIV/0!</v>
      </c>
      <c r="O62" s="365" t="e">
        <f t="shared" si="8"/>
        <v>#DIV/0!</v>
      </c>
      <c r="P62" s="365" t="e">
        <f t="shared" si="8"/>
        <v>#DIV/0!</v>
      </c>
      <c r="Q62" s="219"/>
      <c r="R62" s="260" t="e">
        <f>SUM(E62:P62)</f>
        <v>#DIV/0!</v>
      </c>
    </row>
    <row r="63" spans="2:18" ht="13.5" thickBot="1" x14ac:dyDescent="0.25">
      <c r="B63" s="400"/>
      <c r="C63" s="419"/>
      <c r="D63" s="420" t="s">
        <v>161</v>
      </c>
      <c r="E63" s="421" t="e">
        <f t="shared" ref="E63:P63" si="9">E62/$O$7</f>
        <v>#DIV/0!</v>
      </c>
      <c r="F63" s="421" t="e">
        <f t="shared" si="9"/>
        <v>#DIV/0!</v>
      </c>
      <c r="G63" s="421" t="e">
        <f t="shared" si="9"/>
        <v>#DIV/0!</v>
      </c>
      <c r="H63" s="421" t="e">
        <f t="shared" si="9"/>
        <v>#DIV/0!</v>
      </c>
      <c r="I63" s="421" t="e">
        <f t="shared" si="9"/>
        <v>#DIV/0!</v>
      </c>
      <c r="J63" s="421" t="e">
        <f t="shared" si="9"/>
        <v>#DIV/0!</v>
      </c>
      <c r="K63" s="421" t="e">
        <f t="shared" si="9"/>
        <v>#DIV/0!</v>
      </c>
      <c r="L63" s="421" t="e">
        <f t="shared" si="9"/>
        <v>#DIV/0!</v>
      </c>
      <c r="M63" s="421" t="e">
        <f t="shared" si="9"/>
        <v>#DIV/0!</v>
      </c>
      <c r="N63" s="421" t="e">
        <f t="shared" si="9"/>
        <v>#DIV/0!</v>
      </c>
      <c r="O63" s="421" t="e">
        <f t="shared" si="9"/>
        <v>#DIV/0!</v>
      </c>
      <c r="P63" s="421" t="e">
        <f t="shared" si="9"/>
        <v>#DIV/0!</v>
      </c>
      <c r="Q63" s="422"/>
      <c r="R63" s="423" t="e">
        <f>SUM(E63:P63)</f>
        <v>#DIV/0!</v>
      </c>
    </row>
  </sheetData>
  <sheetProtection sheet="1" objects="1" scenarios="1"/>
  <mergeCells count="11">
    <mergeCell ref="E8:H8"/>
    <mergeCell ref="B2:H2"/>
    <mergeCell ref="M6:N6"/>
    <mergeCell ref="O6:P6"/>
    <mergeCell ref="M7:N7"/>
    <mergeCell ref="O7:P7"/>
    <mergeCell ref="J2:L2"/>
    <mergeCell ref="M4:N4"/>
    <mergeCell ref="O4:P4"/>
    <mergeCell ref="M5:N5"/>
    <mergeCell ref="O5:P5"/>
  </mergeCells>
  <phoneticPr fontId="4" type="noConversion"/>
  <conditionalFormatting sqref="E48:Q48 E54:Q55 E62:Q63 Q37:Q38 E51:Q51 E26:Q27 E40:Q44 Q31:Q34 E31:P36 E38:P38 E24:Q24">
    <cfRule type="cellIs" dxfId="10" priority="43" operator="equal">
      <formula>0</formula>
    </cfRule>
  </conditionalFormatting>
  <conditionalFormatting sqref="E37:P37">
    <cfRule type="cellIs" dxfId="9" priority="28" operator="equal">
      <formula>0</formula>
    </cfRule>
  </conditionalFormatting>
  <conditionalFormatting sqref="R14:R24 R26:R49 R51:R56 R59:R63">
    <cfRule type="cellIs" dxfId="8" priority="24" operator="equal">
      <formula>0</formula>
    </cfRule>
  </conditionalFormatting>
  <conditionalFormatting sqref="E25:Q25">
    <cfRule type="dataBar" priority="21">
      <dataBar>
        <cfvo type="num" val="0"/>
        <cfvo type="num" val="1"/>
        <color rgb="FF008AEF"/>
      </dataBar>
      <extLst>
        <ext xmlns:x14="http://schemas.microsoft.com/office/spreadsheetml/2009/9/main" uri="{B025F937-C7B1-47D3-B67F-A62EFF666E3E}">
          <x14:id>{7A7EE435-6190-054C-81FA-52C9A4EFE20A}</x14:id>
        </ext>
      </extLst>
    </cfRule>
  </conditionalFormatting>
  <conditionalFormatting sqref="E60:P60">
    <cfRule type="cellIs" dxfId="7" priority="20" operator="equal">
      <formula>0</formula>
    </cfRule>
  </conditionalFormatting>
  <conditionalFormatting sqref="R25">
    <cfRule type="cellIs" dxfId="6" priority="9" operator="equal">
      <formula>0</formula>
    </cfRule>
  </conditionalFormatting>
  <printOptions horizontalCentered="1" verticalCentered="1"/>
  <pageMargins left="0.25" right="0.25" top="0.75000000000000011" bottom="0.75000000000000011" header="0.30000000000000004" footer="0.30000000000000004"/>
  <pageSetup paperSize="9" scale="66" orientation="landscape"/>
  <headerFooter alignWithMargins="0"/>
  <legacy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A7EE435-6190-054C-81FA-52C9A4EFE20A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E25:Q25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R63"/>
  <sheetViews>
    <sheetView topLeftCell="A31" workbookViewId="0">
      <selection activeCell="E14" sqref="E14"/>
    </sheetView>
  </sheetViews>
  <sheetFormatPr defaultColWidth="8.85546875" defaultRowHeight="12.75" x14ac:dyDescent="0.2"/>
  <cols>
    <col min="1" max="1" width="2.7109375" style="43" customWidth="1"/>
    <col min="2" max="2" width="4" style="43" customWidth="1"/>
    <col min="3" max="3" width="28.85546875" style="43" customWidth="1"/>
    <col min="4" max="4" width="7.42578125" style="43" customWidth="1"/>
    <col min="5" max="16" width="10.85546875" style="43" customWidth="1"/>
    <col min="17" max="17" width="2.140625" style="43" customWidth="1"/>
    <col min="18" max="18" width="13.85546875" style="43" customWidth="1"/>
    <col min="19" max="19" width="5.140625" style="43" customWidth="1"/>
    <col min="20" max="20" width="20.28515625" style="43" customWidth="1"/>
    <col min="21" max="16384" width="8.85546875" style="43"/>
  </cols>
  <sheetData>
    <row r="1" spans="2:18" ht="13.5" thickBot="1" x14ac:dyDescent="0.25"/>
    <row r="2" spans="2:18" ht="15" customHeight="1" x14ac:dyDescent="0.2">
      <c r="B2" s="713" t="s">
        <v>146</v>
      </c>
      <c r="C2" s="714"/>
      <c r="D2" s="714"/>
      <c r="E2" s="714"/>
      <c r="F2" s="714"/>
      <c r="G2" s="714"/>
      <c r="H2" s="714"/>
      <c r="I2" s="85"/>
      <c r="J2" s="722" t="s">
        <v>147</v>
      </c>
      <c r="K2" s="722"/>
      <c r="L2" s="722"/>
      <c r="M2" s="433"/>
      <c r="N2" s="433"/>
      <c r="O2" s="433"/>
      <c r="P2" s="483" t="s">
        <v>324</v>
      </c>
      <c r="Q2" s="85"/>
      <c r="R2" s="484" t="s">
        <v>117</v>
      </c>
    </row>
    <row r="3" spans="2:18" x14ac:dyDescent="0.2">
      <c r="B3" s="46"/>
      <c r="C3" s="208"/>
      <c r="D3" s="208"/>
      <c r="E3" s="208"/>
      <c r="F3" s="47"/>
      <c r="G3" s="47"/>
      <c r="H3" s="47"/>
      <c r="I3" s="47"/>
      <c r="J3" s="209"/>
      <c r="K3" s="209"/>
      <c r="L3" s="209"/>
      <c r="M3" s="209"/>
      <c r="N3" s="209"/>
      <c r="O3" s="209"/>
      <c r="P3" s="47"/>
      <c r="Q3" s="47"/>
      <c r="R3" s="86"/>
    </row>
    <row r="4" spans="2:18" x14ac:dyDescent="0.2">
      <c r="B4" s="46"/>
      <c r="C4" s="434" t="s">
        <v>148</v>
      </c>
      <c r="D4" s="47"/>
      <c r="E4" s="252">
        <f>General!D8</f>
        <v>0</v>
      </c>
      <c r="F4" s="250"/>
      <c r="G4" s="250"/>
      <c r="H4" s="251"/>
      <c r="I4" s="47"/>
      <c r="J4" s="47"/>
      <c r="K4" s="47"/>
      <c r="L4" s="47"/>
      <c r="M4" s="715" t="s">
        <v>149</v>
      </c>
      <c r="N4" s="716"/>
      <c r="O4" s="717">
        <f>General!D10</f>
        <v>0</v>
      </c>
      <c r="P4" s="718"/>
      <c r="Q4" s="47"/>
      <c r="R4" s="86"/>
    </row>
    <row r="5" spans="2:18" ht="13.5" customHeight="1" x14ac:dyDescent="0.2">
      <c r="B5" s="46"/>
      <c r="C5" s="434" t="s">
        <v>45</v>
      </c>
      <c r="D5" s="47"/>
      <c r="E5" s="252">
        <f>General!D6</f>
        <v>0</v>
      </c>
      <c r="F5" s="250"/>
      <c r="G5" s="250"/>
      <c r="H5" s="251"/>
      <c r="I5" s="47"/>
      <c r="J5" s="47"/>
      <c r="K5" s="47"/>
      <c r="L5" s="47"/>
      <c r="M5" s="715" t="s">
        <v>150</v>
      </c>
      <c r="N5" s="716"/>
      <c r="O5" s="723">
        <f>'PSS-A1'!D6</f>
        <v>0</v>
      </c>
      <c r="P5" s="724"/>
      <c r="Q5" s="47"/>
      <c r="R5" s="86"/>
    </row>
    <row r="6" spans="2:18" ht="12" customHeight="1" x14ac:dyDescent="0.2">
      <c r="B6" s="46"/>
      <c r="C6" s="434" t="s">
        <v>151</v>
      </c>
      <c r="D6" s="47"/>
      <c r="E6" s="252">
        <f>General!D3</f>
        <v>0</v>
      </c>
      <c r="F6" s="250"/>
      <c r="G6" s="250"/>
      <c r="H6" s="251"/>
      <c r="I6" s="47"/>
      <c r="J6" s="47"/>
      <c r="K6" s="47"/>
      <c r="L6" s="47"/>
      <c r="M6" s="715" t="s">
        <v>50</v>
      </c>
      <c r="N6" s="716"/>
      <c r="O6" s="717" t="e">
        <f>General!D11</f>
        <v>#N/A</v>
      </c>
      <c r="P6" s="718"/>
      <c r="Q6" s="47"/>
      <c r="R6" s="86"/>
    </row>
    <row r="7" spans="2:18" ht="12" customHeight="1" x14ac:dyDescent="0.2">
      <c r="B7" s="46"/>
      <c r="C7" s="434" t="s">
        <v>55</v>
      </c>
      <c r="D7" s="47"/>
      <c r="E7" s="252" t="str">
        <f>IF(General!D9="","",General!D9)</f>
        <v/>
      </c>
      <c r="F7" s="250"/>
      <c r="G7" s="250"/>
      <c r="H7" s="251"/>
      <c r="I7" s="47"/>
      <c r="J7" s="47"/>
      <c r="K7" s="47"/>
      <c r="L7" s="47"/>
      <c r="M7" s="719" t="s">
        <v>152</v>
      </c>
      <c r="N7" s="716"/>
      <c r="O7" s="720" t="e">
        <f>IF('PSS-A8 Page 1'!O6="EUR",1,General!D12)</f>
        <v>#N/A</v>
      </c>
      <c r="P7" s="721"/>
      <c r="Q7" s="47"/>
      <c r="R7" s="86"/>
    </row>
    <row r="8" spans="2:18" x14ac:dyDescent="0.2">
      <c r="B8" s="46"/>
      <c r="C8" s="232" t="s">
        <v>153</v>
      </c>
      <c r="D8" s="47"/>
      <c r="E8" s="709" t="s">
        <v>356</v>
      </c>
      <c r="F8" s="710"/>
      <c r="G8" s="711"/>
      <c r="H8" s="712"/>
      <c r="I8" s="47"/>
      <c r="J8" s="47"/>
      <c r="K8" s="47"/>
      <c r="L8" s="47"/>
      <c r="M8" s="47"/>
      <c r="N8" s="47"/>
      <c r="O8" s="47"/>
      <c r="P8" s="47"/>
      <c r="Q8" s="47"/>
      <c r="R8" s="86"/>
    </row>
    <row r="9" spans="2:18" ht="7.5" customHeight="1" thickBot="1" x14ac:dyDescent="0.25">
      <c r="B9" s="53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89"/>
    </row>
    <row r="10" spans="2:18" ht="7.5" customHeight="1" x14ac:dyDescent="0.2">
      <c r="B10" s="293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294"/>
    </row>
    <row r="11" spans="2:18" ht="36" customHeight="1" x14ac:dyDescent="0.2">
      <c r="B11" s="233"/>
      <c r="C11" s="432"/>
      <c r="D11" s="91" t="s">
        <v>135</v>
      </c>
      <c r="E11" s="258" t="str">
        <f>IF(E12="","",VLOOKUP(E12,General!$B$23:$C$46,2,FALSE))</f>
        <v/>
      </c>
      <c r="F11" s="258" t="str">
        <f>IF(F12="","",VLOOKUP(F12,General!$B$23:$C$46,2,FALSE))</f>
        <v/>
      </c>
      <c r="G11" s="258" t="str">
        <f>IF(G12="","",VLOOKUP(G12,General!$B$23:$C$46,2,FALSE))</f>
        <v/>
      </c>
      <c r="H11" s="258" t="str">
        <f>IF(H12="","",VLOOKUP(H12,General!$B$23:$C$46,2,FALSE))</f>
        <v/>
      </c>
      <c r="I11" s="258" t="str">
        <f>IF(I12="","",VLOOKUP(I12,General!$B$23:$C$46,2,FALSE))</f>
        <v/>
      </c>
      <c r="J11" s="258" t="str">
        <f>IF(J12="","",VLOOKUP(J12,General!$B$23:$C$46,2,FALSE))</f>
        <v/>
      </c>
      <c r="K11" s="258" t="str">
        <f>IF(K12="","",VLOOKUP(K12,General!$B$23:$C$46,2,FALSE))</f>
        <v/>
      </c>
      <c r="L11" s="258" t="str">
        <f>IF(L12="","",VLOOKUP(L12,General!$B$23:$C$46,2,FALSE))</f>
        <v/>
      </c>
      <c r="M11" s="258" t="str">
        <f>IF(M12="","",VLOOKUP(M12,General!$B$23:$C$46,2,FALSE))</f>
        <v/>
      </c>
      <c r="N11" s="258" t="str">
        <f>IF(N12="","",VLOOKUP(N12,General!$B$23:$C$46,2,FALSE))</f>
        <v/>
      </c>
      <c r="O11" s="258" t="str">
        <f>IF(O12="","",VLOOKUP(O12,General!$B$23:$C$46,2,FALSE))</f>
        <v/>
      </c>
      <c r="P11" s="258" t="str">
        <f>IF(P12="","",VLOOKUP(P12,General!$B$23:$C$46,2,FALSE))</f>
        <v/>
      </c>
      <c r="Q11" s="210"/>
      <c r="R11" s="725" t="s">
        <v>372</v>
      </c>
    </row>
    <row r="12" spans="2:18" x14ac:dyDescent="0.2">
      <c r="B12" s="233"/>
      <c r="C12" s="432"/>
      <c r="D12" s="91" t="s">
        <v>154</v>
      </c>
      <c r="E12" s="259" t="str">
        <f>IF(General!B35="","",General!B35)</f>
        <v/>
      </c>
      <c r="F12" s="259" t="str">
        <f>IF(General!B36="","",General!B36)</f>
        <v/>
      </c>
      <c r="G12" s="259" t="str">
        <f>IF(General!B37="","",General!B37)</f>
        <v/>
      </c>
      <c r="H12" s="259" t="str">
        <f>IF(General!B38="","",General!B38)</f>
        <v/>
      </c>
      <c r="I12" s="259" t="str">
        <f>IF(General!B39="","",General!B39)</f>
        <v/>
      </c>
      <c r="J12" s="259" t="str">
        <f>IF(General!B40="","",General!B40)</f>
        <v/>
      </c>
      <c r="K12" s="259" t="str">
        <f>IF(General!B41="","",General!B41)</f>
        <v/>
      </c>
      <c r="L12" s="259" t="str">
        <f>IF(General!B42="","",General!B42)</f>
        <v/>
      </c>
      <c r="M12" s="259" t="str">
        <f>IF(General!B43="","",General!B43)</f>
        <v/>
      </c>
      <c r="N12" s="259" t="str">
        <f>IF(General!B44="","",General!B44)</f>
        <v/>
      </c>
      <c r="O12" s="259" t="str">
        <f>IF(General!B45="","",General!B45)</f>
        <v/>
      </c>
      <c r="P12" s="259" t="str">
        <f>IF(General!B46="","",General!B46)</f>
        <v/>
      </c>
      <c r="Q12" s="210"/>
      <c r="R12" s="726"/>
    </row>
    <row r="13" spans="2:18" x14ac:dyDescent="0.2">
      <c r="B13" s="233"/>
      <c r="C13" s="430" t="s">
        <v>156</v>
      </c>
      <c r="D13" s="211" t="s">
        <v>157</v>
      </c>
      <c r="E13" s="212"/>
      <c r="F13" s="212"/>
      <c r="G13" s="212"/>
      <c r="H13" s="212"/>
      <c r="I13" s="212"/>
      <c r="J13" s="212"/>
      <c r="K13" s="212"/>
      <c r="L13" s="212"/>
      <c r="M13" s="212"/>
      <c r="N13" s="212"/>
      <c r="O13" s="212"/>
      <c r="P13" s="212"/>
      <c r="Q13" s="212"/>
      <c r="R13" s="727"/>
    </row>
    <row r="14" spans="2:18" x14ac:dyDescent="0.2">
      <c r="B14" s="233"/>
      <c r="C14" s="430" t="str">
        <f>IF('PSS-A2'!C17&lt;&gt;"",'PSS-A2'!C17,"")</f>
        <v/>
      </c>
      <c r="D14" s="211" t="s">
        <v>158</v>
      </c>
      <c r="E14" s="584"/>
      <c r="F14" s="585"/>
      <c r="G14" s="585"/>
      <c r="H14" s="585"/>
      <c r="I14" s="585"/>
      <c r="J14" s="585"/>
      <c r="K14" s="585"/>
      <c r="L14" s="585"/>
      <c r="M14" s="585"/>
      <c r="N14" s="585"/>
      <c r="O14" s="585"/>
      <c r="P14" s="585"/>
      <c r="Q14" s="214"/>
      <c r="R14" s="260">
        <f>SUM(E14:P14)+'PSS-A8 Page 1'!R14</f>
        <v>0</v>
      </c>
    </row>
    <row r="15" spans="2:18" x14ac:dyDescent="0.2">
      <c r="B15" s="233"/>
      <c r="C15" s="430" t="str">
        <f>IF('PSS-A2'!C18&lt;&gt;"",'PSS-A2'!C18,"")</f>
        <v/>
      </c>
      <c r="D15" s="211" t="s">
        <v>158</v>
      </c>
      <c r="E15" s="584"/>
      <c r="F15" s="585"/>
      <c r="G15" s="585"/>
      <c r="H15" s="585"/>
      <c r="I15" s="585"/>
      <c r="J15" s="585"/>
      <c r="K15" s="585"/>
      <c r="L15" s="585"/>
      <c r="M15" s="585"/>
      <c r="N15" s="585"/>
      <c r="O15" s="585"/>
      <c r="P15" s="585"/>
      <c r="Q15" s="214"/>
      <c r="R15" s="260">
        <f>SUM(E15:P15)+'PSS-A8 Page 1'!R15</f>
        <v>0</v>
      </c>
    </row>
    <row r="16" spans="2:18" x14ac:dyDescent="0.2">
      <c r="B16" s="233"/>
      <c r="C16" s="430" t="str">
        <f>IF('PSS-A2'!C19&lt;&gt;"",'PSS-A2'!C19,"")</f>
        <v/>
      </c>
      <c r="D16" s="211" t="s">
        <v>158</v>
      </c>
      <c r="E16" s="584"/>
      <c r="F16" s="585"/>
      <c r="G16" s="585"/>
      <c r="H16" s="585"/>
      <c r="I16" s="585"/>
      <c r="J16" s="585"/>
      <c r="K16" s="585"/>
      <c r="L16" s="585"/>
      <c r="M16" s="585"/>
      <c r="N16" s="585"/>
      <c r="O16" s="585"/>
      <c r="P16" s="585"/>
      <c r="Q16" s="214"/>
      <c r="R16" s="260">
        <f>SUM(E16:P16)+'PSS-A8 Page 1'!R16</f>
        <v>0</v>
      </c>
    </row>
    <row r="17" spans="2:18" x14ac:dyDescent="0.2">
      <c r="B17" s="233"/>
      <c r="C17" s="430" t="str">
        <f>IF('PSS-A2'!C20&lt;&gt;"",'PSS-A2'!C20,"")</f>
        <v/>
      </c>
      <c r="D17" s="211" t="s">
        <v>158</v>
      </c>
      <c r="E17" s="584"/>
      <c r="F17" s="585"/>
      <c r="G17" s="585"/>
      <c r="H17" s="585"/>
      <c r="I17" s="585"/>
      <c r="J17" s="585"/>
      <c r="K17" s="585"/>
      <c r="L17" s="585"/>
      <c r="M17" s="585"/>
      <c r="N17" s="585"/>
      <c r="O17" s="585"/>
      <c r="P17" s="585"/>
      <c r="Q17" s="214"/>
      <c r="R17" s="260">
        <f>SUM(E17:P17)+'PSS-A8 Page 1'!R17</f>
        <v>0</v>
      </c>
    </row>
    <row r="18" spans="2:18" x14ac:dyDescent="0.2">
      <c r="B18" s="233"/>
      <c r="C18" s="430" t="str">
        <f>IF('PSS-A2'!C21&lt;&gt;"",'PSS-A2'!C21,"")</f>
        <v/>
      </c>
      <c r="D18" s="211" t="s">
        <v>158</v>
      </c>
      <c r="E18" s="584"/>
      <c r="F18" s="585"/>
      <c r="G18" s="585"/>
      <c r="H18" s="585"/>
      <c r="I18" s="585"/>
      <c r="J18" s="585"/>
      <c r="K18" s="585"/>
      <c r="L18" s="585"/>
      <c r="M18" s="585"/>
      <c r="N18" s="585"/>
      <c r="O18" s="585"/>
      <c r="P18" s="585"/>
      <c r="Q18" s="214"/>
      <c r="R18" s="260">
        <f>SUM(E18:P18)+'PSS-A8 Page 1'!R18</f>
        <v>0</v>
      </c>
    </row>
    <row r="19" spans="2:18" x14ac:dyDescent="0.2">
      <c r="B19" s="233"/>
      <c r="C19" s="430" t="str">
        <f>IF('PSS-A2'!C22&lt;&gt;"",'PSS-A2'!C22,"")</f>
        <v/>
      </c>
      <c r="D19" s="211" t="s">
        <v>158</v>
      </c>
      <c r="E19" s="584"/>
      <c r="F19" s="585"/>
      <c r="G19" s="585"/>
      <c r="H19" s="585"/>
      <c r="I19" s="585"/>
      <c r="J19" s="585"/>
      <c r="K19" s="585"/>
      <c r="L19" s="585"/>
      <c r="M19" s="585"/>
      <c r="N19" s="585"/>
      <c r="O19" s="585"/>
      <c r="P19" s="585"/>
      <c r="Q19" s="214"/>
      <c r="R19" s="260">
        <f>SUM(E19:P19)+'PSS-A8 Page 1'!R19</f>
        <v>0</v>
      </c>
    </row>
    <row r="20" spans="2:18" x14ac:dyDescent="0.2">
      <c r="B20" s="233"/>
      <c r="C20" s="430" t="str">
        <f>IF('PSS-A2'!C23&lt;&gt;"",'PSS-A2'!C23,"")</f>
        <v/>
      </c>
      <c r="D20" s="211" t="s">
        <v>158</v>
      </c>
      <c r="E20" s="584"/>
      <c r="F20" s="585"/>
      <c r="G20" s="585"/>
      <c r="H20" s="585"/>
      <c r="I20" s="585"/>
      <c r="J20" s="585"/>
      <c r="K20" s="585"/>
      <c r="L20" s="585"/>
      <c r="M20" s="585"/>
      <c r="N20" s="585"/>
      <c r="O20" s="585"/>
      <c r="P20" s="585"/>
      <c r="Q20" s="214"/>
      <c r="R20" s="260">
        <f>SUM(E20:P20)+'PSS-A8 Page 1'!R20</f>
        <v>0</v>
      </c>
    </row>
    <row r="21" spans="2:18" x14ac:dyDescent="0.2">
      <c r="B21" s="233"/>
      <c r="C21" s="430" t="str">
        <f>IF('PSS-A2'!C24&lt;&gt;"",'PSS-A2'!C24,"")</f>
        <v/>
      </c>
      <c r="D21" s="211" t="s">
        <v>158</v>
      </c>
      <c r="E21" s="584"/>
      <c r="F21" s="585"/>
      <c r="G21" s="585"/>
      <c r="H21" s="585"/>
      <c r="I21" s="585"/>
      <c r="J21" s="585"/>
      <c r="K21" s="585"/>
      <c r="L21" s="585"/>
      <c r="M21" s="585"/>
      <c r="N21" s="585"/>
      <c r="O21" s="585"/>
      <c r="P21" s="585"/>
      <c r="Q21" s="214"/>
      <c r="R21" s="260">
        <f>SUM(E21:P21)+'PSS-A8 Page 1'!R21</f>
        <v>0</v>
      </c>
    </row>
    <row r="22" spans="2:18" x14ac:dyDescent="0.2">
      <c r="B22" s="233"/>
      <c r="C22" s="430" t="str">
        <f>IF('PSS-A2'!C25&lt;&gt;"",'PSS-A2'!C25,"")</f>
        <v/>
      </c>
      <c r="D22" s="211" t="s">
        <v>158</v>
      </c>
      <c r="E22" s="584"/>
      <c r="F22" s="585"/>
      <c r="G22" s="585"/>
      <c r="H22" s="585"/>
      <c r="I22" s="585"/>
      <c r="J22" s="585"/>
      <c r="K22" s="585"/>
      <c r="L22" s="585"/>
      <c r="M22" s="585"/>
      <c r="N22" s="585"/>
      <c r="O22" s="585"/>
      <c r="P22" s="585"/>
      <c r="Q22" s="214"/>
      <c r="R22" s="260">
        <f>SUM(E22:P22)+'PSS-A8 Page 1'!R22</f>
        <v>0</v>
      </c>
    </row>
    <row r="23" spans="2:18" x14ac:dyDescent="0.2">
      <c r="B23" s="233"/>
      <c r="C23" s="430" t="str">
        <f>IF('PSS-A2'!C26&lt;&gt;"",'PSS-A2'!C26,"")</f>
        <v/>
      </c>
      <c r="D23" s="211" t="s">
        <v>158</v>
      </c>
      <c r="E23" s="584"/>
      <c r="F23" s="585"/>
      <c r="G23" s="585"/>
      <c r="H23" s="585"/>
      <c r="I23" s="585"/>
      <c r="J23" s="585"/>
      <c r="K23" s="585"/>
      <c r="L23" s="585"/>
      <c r="M23" s="585"/>
      <c r="N23" s="585"/>
      <c r="O23" s="585"/>
      <c r="P23" s="585"/>
      <c r="Q23" s="214"/>
      <c r="R23" s="260">
        <f>SUM(E23:P23)+'PSS-A8 Page 1'!R23</f>
        <v>0</v>
      </c>
    </row>
    <row r="24" spans="2:18" x14ac:dyDescent="0.2">
      <c r="B24" s="233"/>
      <c r="C24" s="430" t="s">
        <v>159</v>
      </c>
      <c r="D24" s="211" t="s">
        <v>158</v>
      </c>
      <c r="E24" s="401">
        <f t="shared" ref="E24:P24" si="0">SUM(E14:E23)</f>
        <v>0</v>
      </c>
      <c r="F24" s="401">
        <f t="shared" si="0"/>
        <v>0</v>
      </c>
      <c r="G24" s="401">
        <f t="shared" si="0"/>
        <v>0</v>
      </c>
      <c r="H24" s="401">
        <f t="shared" si="0"/>
        <v>0</v>
      </c>
      <c r="I24" s="401">
        <f t="shared" si="0"/>
        <v>0</v>
      </c>
      <c r="J24" s="401">
        <f t="shared" si="0"/>
        <v>0</v>
      </c>
      <c r="K24" s="401">
        <f t="shared" si="0"/>
        <v>0</v>
      </c>
      <c r="L24" s="401">
        <f t="shared" si="0"/>
        <v>0</v>
      </c>
      <c r="M24" s="401">
        <f t="shared" si="0"/>
        <v>0</v>
      </c>
      <c r="N24" s="401">
        <f t="shared" si="0"/>
        <v>0</v>
      </c>
      <c r="O24" s="401">
        <f t="shared" si="0"/>
        <v>0</v>
      </c>
      <c r="P24" s="401">
        <f t="shared" si="0"/>
        <v>0</v>
      </c>
      <c r="Q24" s="402"/>
      <c r="R24" s="403">
        <f>SUM(E24:P24)+'PSS-A8 Page 1'!R24</f>
        <v>0</v>
      </c>
    </row>
    <row r="25" spans="2:18" x14ac:dyDescent="0.2">
      <c r="B25" s="233"/>
      <c r="C25" s="311"/>
      <c r="D25" s="312" t="s">
        <v>272</v>
      </c>
      <c r="E25" s="295" t="e">
        <f t="shared" ref="E25:P25" si="1">E24/$R$24</f>
        <v>#DIV/0!</v>
      </c>
      <c r="F25" s="295" t="e">
        <f t="shared" si="1"/>
        <v>#DIV/0!</v>
      </c>
      <c r="G25" s="295" t="e">
        <f t="shared" si="1"/>
        <v>#DIV/0!</v>
      </c>
      <c r="H25" s="295" t="e">
        <f t="shared" si="1"/>
        <v>#DIV/0!</v>
      </c>
      <c r="I25" s="295" t="e">
        <f t="shared" si="1"/>
        <v>#DIV/0!</v>
      </c>
      <c r="J25" s="295" t="e">
        <f t="shared" si="1"/>
        <v>#DIV/0!</v>
      </c>
      <c r="K25" s="295" t="e">
        <f t="shared" si="1"/>
        <v>#DIV/0!</v>
      </c>
      <c r="L25" s="295" t="e">
        <f t="shared" si="1"/>
        <v>#DIV/0!</v>
      </c>
      <c r="M25" s="295" t="e">
        <f t="shared" si="1"/>
        <v>#DIV/0!</v>
      </c>
      <c r="N25" s="295" t="e">
        <f t="shared" si="1"/>
        <v>#DIV/0!</v>
      </c>
      <c r="O25" s="295" t="e">
        <f t="shared" si="1"/>
        <v>#DIV/0!</v>
      </c>
      <c r="P25" s="295" t="e">
        <f t="shared" si="1"/>
        <v>#DIV/0!</v>
      </c>
      <c r="Q25" s="47"/>
      <c r="R25" s="216"/>
    </row>
    <row r="26" spans="2:18" ht="6.95" customHeight="1" x14ac:dyDescent="0.2">
      <c r="B26" s="233"/>
      <c r="C26" s="430"/>
      <c r="D26" s="211"/>
      <c r="E26" s="215"/>
      <c r="F26" s="215"/>
      <c r="G26" s="215"/>
      <c r="H26" s="215"/>
      <c r="I26" s="215"/>
      <c r="J26" s="215"/>
      <c r="K26" s="215"/>
      <c r="L26" s="215"/>
      <c r="M26" s="215"/>
      <c r="N26" s="215"/>
      <c r="O26" s="215"/>
      <c r="P26" s="215"/>
      <c r="Q26" s="215"/>
      <c r="R26" s="216"/>
    </row>
    <row r="27" spans="2:18" x14ac:dyDescent="0.2">
      <c r="B27" s="234" t="s">
        <v>312</v>
      </c>
      <c r="C27" s="430" t="s">
        <v>211</v>
      </c>
      <c r="D27" s="217" t="s">
        <v>160</v>
      </c>
      <c r="E27" s="361">
        <f>SUMPRODUCT(E14:E23,'PSS-A2'!$H$17:$H$26)</f>
        <v>0</v>
      </c>
      <c r="F27" s="361">
        <f>SUMPRODUCT(F14:F23,'PSS-A2'!$H$17:$H$26)</f>
        <v>0</v>
      </c>
      <c r="G27" s="361">
        <f>SUMPRODUCT(G14:G23,'PSS-A2'!$H$17:$H$26)</f>
        <v>0</v>
      </c>
      <c r="H27" s="361">
        <f>SUMPRODUCT(H14:H23,'PSS-A2'!$H$17:$H$26)</f>
        <v>0</v>
      </c>
      <c r="I27" s="361">
        <f>SUMPRODUCT(I14:I23,'PSS-A2'!$H$17:$H$26)</f>
        <v>0</v>
      </c>
      <c r="J27" s="361">
        <f>SUMPRODUCT(J14:J23,'PSS-A2'!$H$17:$H$26)</f>
        <v>0</v>
      </c>
      <c r="K27" s="361">
        <f>SUMPRODUCT(K14:K23,'PSS-A2'!$H$17:$H$26)</f>
        <v>0</v>
      </c>
      <c r="L27" s="361">
        <f>SUMPRODUCT(L14:L23,'PSS-A2'!$H$17:$H$26)</f>
        <v>0</v>
      </c>
      <c r="M27" s="361">
        <f>SUMPRODUCT(M14:M23,'PSS-A2'!$H$17:$H$26)</f>
        <v>0</v>
      </c>
      <c r="N27" s="361">
        <f>SUMPRODUCT(N14:N23,'PSS-A2'!$H$17:$H$26)</f>
        <v>0</v>
      </c>
      <c r="O27" s="361">
        <f>SUMPRODUCT(O14:O23,'PSS-A2'!$H$17:$H$26)</f>
        <v>0</v>
      </c>
      <c r="P27" s="361">
        <f>SUMPRODUCT(P14:P23,'PSS-A2'!$H$17:$H$26)</f>
        <v>0</v>
      </c>
      <c r="Q27" s="218"/>
      <c r="R27" s="260">
        <f>SUM(E27:P27)+'PSS-A8 Page 1'!R27</f>
        <v>0</v>
      </c>
    </row>
    <row r="28" spans="2:18" ht="7.5" customHeight="1" x14ac:dyDescent="0.2">
      <c r="B28" s="234"/>
      <c r="C28" s="47"/>
      <c r="D28" s="211"/>
      <c r="E28" s="362"/>
      <c r="F28" s="362"/>
      <c r="G28" s="362"/>
      <c r="H28" s="362"/>
      <c r="I28" s="362"/>
      <c r="J28" s="362"/>
      <c r="K28" s="362"/>
      <c r="L28" s="362"/>
      <c r="M28" s="362"/>
      <c r="N28" s="362"/>
      <c r="O28" s="362"/>
      <c r="P28" s="362"/>
      <c r="Q28" s="215"/>
      <c r="R28" s="216"/>
    </row>
    <row r="29" spans="2:18" x14ac:dyDescent="0.2">
      <c r="B29" s="234" t="s">
        <v>170</v>
      </c>
      <c r="C29" s="430" t="s">
        <v>212</v>
      </c>
      <c r="D29" s="217" t="s">
        <v>160</v>
      </c>
      <c r="E29" s="586"/>
      <c r="F29" s="587"/>
      <c r="G29" s="587"/>
      <c r="H29" s="587"/>
      <c r="I29" s="587"/>
      <c r="J29" s="587"/>
      <c r="K29" s="587"/>
      <c r="L29" s="587"/>
      <c r="M29" s="587"/>
      <c r="N29" s="587"/>
      <c r="O29" s="587"/>
      <c r="P29" s="587"/>
      <c r="Q29" s="219"/>
      <c r="R29" s="260">
        <f>SUM(E29:P29)+'PSS-A8 Page 1'!R29</f>
        <v>0</v>
      </c>
    </row>
    <row r="30" spans="2:18" ht="7.5" customHeight="1" x14ac:dyDescent="0.2">
      <c r="B30" s="234"/>
      <c r="C30" s="47"/>
      <c r="D30" s="211"/>
      <c r="E30" s="362"/>
      <c r="F30" s="362"/>
      <c r="G30" s="362"/>
      <c r="H30" s="362"/>
      <c r="I30" s="362"/>
      <c r="J30" s="362"/>
      <c r="K30" s="362"/>
      <c r="L30" s="362"/>
      <c r="M30" s="362"/>
      <c r="N30" s="362"/>
      <c r="O30" s="362"/>
      <c r="P30" s="362"/>
      <c r="Q30" s="215"/>
      <c r="R30" s="216"/>
    </row>
    <row r="31" spans="2:18" x14ac:dyDescent="0.2">
      <c r="B31" s="235" t="s">
        <v>375</v>
      </c>
      <c r="C31" s="232" t="s">
        <v>25</v>
      </c>
      <c r="D31" s="217" t="s">
        <v>160</v>
      </c>
      <c r="E31" s="363">
        <f>SUMIFS('Exhibit A'!$I$12:$I$41,'Exhibit A'!$C$12:$C$41,'PSS-A8 Page 2'!$B31,'Exhibit A'!$B$12:$B$41,'PSS-A8 Page 2'!E$12)*(1+'PSS-A2'!$F42)</f>
        <v>0</v>
      </c>
      <c r="F31" s="363">
        <f>SUMIFS('Exhibit A'!$I$12:$I$41,'Exhibit A'!$C$12:$C$41,'PSS-A8 Page 2'!$B31,'Exhibit A'!$B$12:$B$41,'PSS-A8 Page 2'!F$12)*(1+'PSS-A2'!$F42)</f>
        <v>0</v>
      </c>
      <c r="G31" s="363">
        <f>SUMIFS('Exhibit A'!$I$12:$I$41,'Exhibit A'!$C$12:$C$41,'PSS-A8 Page 2'!$B31,'Exhibit A'!$B$12:$B$41,'PSS-A8 Page 2'!G$12)*(1+'PSS-A2'!$F42)</f>
        <v>0</v>
      </c>
      <c r="H31" s="363">
        <f>SUMIFS('Exhibit A'!$I$12:$I$41,'Exhibit A'!$C$12:$C$41,'PSS-A8 Page 2'!$B31,'Exhibit A'!$B$12:$B$41,'PSS-A8 Page 2'!H$12)*(1+'PSS-A2'!$F42)</f>
        <v>0</v>
      </c>
      <c r="I31" s="363">
        <f>SUMIFS('Exhibit A'!$I$12:$I$41,'Exhibit A'!$C$12:$C$41,'PSS-A8 Page 2'!$B31,'Exhibit A'!$B$12:$B$41,'PSS-A8 Page 2'!I$12)*(1+'PSS-A2'!$F42)</f>
        <v>0</v>
      </c>
      <c r="J31" s="363">
        <f>SUMIFS('Exhibit A'!$I$12:$I$41,'Exhibit A'!$C$12:$C$41,'PSS-A8 Page 2'!$B31,'Exhibit A'!$B$12:$B$41,'PSS-A8 Page 2'!J$12)*(1+'PSS-A2'!$F42)</f>
        <v>0</v>
      </c>
      <c r="K31" s="363">
        <f>SUMIFS('Exhibit A'!$I$12:$I$41,'Exhibit A'!$C$12:$C$41,'PSS-A8 Page 2'!$B31,'Exhibit A'!$B$12:$B$41,'PSS-A8 Page 2'!K$12)*(1+'PSS-A2'!$F42)</f>
        <v>0</v>
      </c>
      <c r="L31" s="363">
        <f>SUMIFS('Exhibit A'!$I$12:$I$41,'Exhibit A'!$C$12:$C$41,'PSS-A8 Page 2'!$B31,'Exhibit A'!$B$12:$B$41,'PSS-A8 Page 2'!L$12)*(1+'PSS-A2'!$F42)</f>
        <v>0</v>
      </c>
      <c r="M31" s="363">
        <f>SUMIFS('Exhibit A'!$I$12:$I$41,'Exhibit A'!$C$12:$C$41,'PSS-A8 Page 2'!$B31,'Exhibit A'!$B$12:$B$41,'PSS-A8 Page 2'!M$12)*(1+'PSS-A2'!$F42)</f>
        <v>0</v>
      </c>
      <c r="N31" s="363">
        <f>SUMIFS('Exhibit A'!$I$12:$I$41,'Exhibit A'!$C$12:$C$41,'PSS-A8 Page 2'!$B31,'Exhibit A'!$B$12:$B$41,'PSS-A8 Page 2'!N$12)*(1+'PSS-A2'!$F42)</f>
        <v>0</v>
      </c>
      <c r="O31" s="363">
        <f>SUMIFS('Exhibit A'!$I$12:$I$41,'Exhibit A'!$C$12:$C$41,'PSS-A8 Page 2'!$B31,'Exhibit A'!$B$12:$B$41,'PSS-A8 Page 2'!O$12)*(1+'PSS-A2'!$F42)</f>
        <v>0</v>
      </c>
      <c r="P31" s="363">
        <f>SUMIFS('Exhibit A'!$I$12:$I$41,'Exhibit A'!$C$12:$C$41,'PSS-A8 Page 2'!$B31,'Exhibit A'!$B$12:$B$41,'PSS-A8 Page 2'!P$12)*(1+'PSS-A2'!$F42)</f>
        <v>0</v>
      </c>
      <c r="Q31" s="219"/>
      <c r="R31" s="260">
        <f>SUM(E31:P31)+'PSS-A8 Page 1'!R31</f>
        <v>0</v>
      </c>
    </row>
    <row r="32" spans="2:18" x14ac:dyDescent="0.2">
      <c r="B32" s="235" t="s">
        <v>379</v>
      </c>
      <c r="C32" s="232" t="s">
        <v>26</v>
      </c>
      <c r="D32" s="217" t="s">
        <v>160</v>
      </c>
      <c r="E32" s="363">
        <f>SUMIFS('Exhibit A'!$I$12:$I$41,'Exhibit A'!$C$12:$C$41,'PSS-A8 Page 2'!$B32,'Exhibit A'!$B$12:$B$41,'PSS-A8 Page 2'!E$12)*(1+'PSS-A2'!$F43)</f>
        <v>0</v>
      </c>
      <c r="F32" s="363">
        <f>SUMIFS('Exhibit A'!$I$12:$I$41,'Exhibit A'!$C$12:$C$41,'PSS-A8 Page 2'!$B32,'Exhibit A'!$B$12:$B$41,'PSS-A8 Page 2'!F$12)*(1+'PSS-A2'!$F43)</f>
        <v>0</v>
      </c>
      <c r="G32" s="363">
        <f>SUMIFS('Exhibit A'!$I$12:$I$41,'Exhibit A'!$C$12:$C$41,'PSS-A8 Page 2'!$B32,'Exhibit A'!$B$12:$B$41,'PSS-A8 Page 2'!G$12)*(1+'PSS-A2'!$F43)</f>
        <v>0</v>
      </c>
      <c r="H32" s="363">
        <f>SUMIFS('Exhibit A'!$I$12:$I$41,'Exhibit A'!$C$12:$C$41,'PSS-A8 Page 2'!$B32,'Exhibit A'!$B$12:$B$41,'PSS-A8 Page 2'!H$12)*(1+'PSS-A2'!$F43)</f>
        <v>0</v>
      </c>
      <c r="I32" s="363">
        <f>SUMIFS('Exhibit A'!$I$12:$I$41,'Exhibit A'!$C$12:$C$41,'PSS-A8 Page 2'!$B32,'Exhibit A'!$B$12:$B$41,'PSS-A8 Page 2'!I$12)*(1+'PSS-A2'!$F43)</f>
        <v>0</v>
      </c>
      <c r="J32" s="363">
        <f>SUMIFS('Exhibit A'!$I$12:$I$41,'Exhibit A'!$C$12:$C$41,'PSS-A8 Page 2'!$B32,'Exhibit A'!$B$12:$B$41,'PSS-A8 Page 2'!J$12)*(1+'PSS-A2'!$F43)</f>
        <v>0</v>
      </c>
      <c r="K32" s="363">
        <f>SUMIFS('Exhibit A'!$I$12:$I$41,'Exhibit A'!$C$12:$C$41,'PSS-A8 Page 2'!$B32,'Exhibit A'!$B$12:$B$41,'PSS-A8 Page 2'!K$12)*(1+'PSS-A2'!$F43)</f>
        <v>0</v>
      </c>
      <c r="L32" s="363">
        <f>SUMIFS('Exhibit A'!$I$12:$I$41,'Exhibit A'!$C$12:$C$41,'PSS-A8 Page 2'!$B32,'Exhibit A'!$B$12:$B$41,'PSS-A8 Page 2'!L$12)*(1+'PSS-A2'!$F43)</f>
        <v>0</v>
      </c>
      <c r="M32" s="363">
        <f>SUMIFS('Exhibit A'!$I$12:$I$41,'Exhibit A'!$C$12:$C$41,'PSS-A8 Page 2'!$B32,'Exhibit A'!$B$12:$B$41,'PSS-A8 Page 2'!M$12)*(1+'PSS-A2'!$F43)</f>
        <v>0</v>
      </c>
      <c r="N32" s="363">
        <f>SUMIFS('Exhibit A'!$I$12:$I$41,'Exhibit A'!$C$12:$C$41,'PSS-A8 Page 2'!$B32,'Exhibit A'!$B$12:$B$41,'PSS-A8 Page 2'!N$12)*(1+'PSS-A2'!$F43)</f>
        <v>0</v>
      </c>
      <c r="O32" s="363">
        <f>SUMIFS('Exhibit A'!$I$12:$I$41,'Exhibit A'!$C$12:$C$41,'PSS-A8 Page 2'!$B32,'Exhibit A'!$B$12:$B$41,'PSS-A8 Page 2'!O$12)*(1+'PSS-A2'!$F43)</f>
        <v>0</v>
      </c>
      <c r="P32" s="363">
        <f>SUMIFS('Exhibit A'!$I$12:$I$41,'Exhibit A'!$C$12:$C$41,'PSS-A8 Page 2'!$B32,'Exhibit A'!$B$12:$B$41,'PSS-A8 Page 2'!P$12)*(1+'PSS-A2'!$F43)</f>
        <v>0</v>
      </c>
      <c r="Q32" s="220"/>
      <c r="R32" s="260">
        <f>SUM(E32:P32)+'PSS-A8 Page 1'!R32</f>
        <v>0</v>
      </c>
    </row>
    <row r="33" spans="2:18" x14ac:dyDescent="0.2">
      <c r="B33" s="235" t="s">
        <v>380</v>
      </c>
      <c r="C33" s="232" t="s">
        <v>27</v>
      </c>
      <c r="D33" s="217" t="s">
        <v>160</v>
      </c>
      <c r="E33" s="363">
        <f>SUMIFS('Exhibit A'!$I$12:$I$41,'Exhibit A'!$C$12:$C$41,'PSS-A8 Page 2'!$B33,'Exhibit A'!$B$12:$B$41,'PSS-A8 Page 2'!E$12)*(1+'PSS-A2'!$F44)</f>
        <v>0</v>
      </c>
      <c r="F33" s="363">
        <f>SUMIFS('Exhibit A'!$I$12:$I$41,'Exhibit A'!$C$12:$C$41,'PSS-A8 Page 2'!$B33,'Exhibit A'!$B$12:$B$41,'PSS-A8 Page 2'!F$12)*(1+'PSS-A2'!$F44)</f>
        <v>0</v>
      </c>
      <c r="G33" s="363">
        <f>SUMIFS('Exhibit A'!$I$12:$I$41,'Exhibit A'!$C$12:$C$41,'PSS-A8 Page 2'!$B33,'Exhibit A'!$B$12:$B$41,'PSS-A8 Page 2'!G$12)*(1+'PSS-A2'!$F44)</f>
        <v>0</v>
      </c>
      <c r="H33" s="363">
        <f>SUMIFS('Exhibit A'!$I$12:$I$41,'Exhibit A'!$C$12:$C$41,'PSS-A8 Page 2'!$B33,'Exhibit A'!$B$12:$B$41,'PSS-A8 Page 2'!H$12)*(1+'PSS-A2'!$F44)</f>
        <v>0</v>
      </c>
      <c r="I33" s="363">
        <f>SUMIFS('Exhibit A'!$I$12:$I$41,'Exhibit A'!$C$12:$C$41,'PSS-A8 Page 2'!$B33,'Exhibit A'!$B$12:$B$41,'PSS-A8 Page 2'!I$12)*(1+'PSS-A2'!$F44)</f>
        <v>0</v>
      </c>
      <c r="J33" s="363">
        <f>SUMIFS('Exhibit A'!$I$12:$I$41,'Exhibit A'!$C$12:$C$41,'PSS-A8 Page 2'!$B33,'Exhibit A'!$B$12:$B$41,'PSS-A8 Page 2'!J$12)*(1+'PSS-A2'!$F44)</f>
        <v>0</v>
      </c>
      <c r="K33" s="363">
        <f>SUMIFS('Exhibit A'!$I$12:$I$41,'Exhibit A'!$C$12:$C$41,'PSS-A8 Page 2'!$B33,'Exhibit A'!$B$12:$B$41,'PSS-A8 Page 2'!K$12)*(1+'PSS-A2'!$F44)</f>
        <v>0</v>
      </c>
      <c r="L33" s="363">
        <f>SUMIFS('Exhibit A'!$I$12:$I$41,'Exhibit A'!$C$12:$C$41,'PSS-A8 Page 2'!$B33,'Exhibit A'!$B$12:$B$41,'PSS-A8 Page 2'!L$12)*(1+'PSS-A2'!$F44)</f>
        <v>0</v>
      </c>
      <c r="M33" s="363">
        <f>SUMIFS('Exhibit A'!$I$12:$I$41,'Exhibit A'!$C$12:$C$41,'PSS-A8 Page 2'!$B33,'Exhibit A'!$B$12:$B$41,'PSS-A8 Page 2'!M$12)*(1+'PSS-A2'!$F44)</f>
        <v>0</v>
      </c>
      <c r="N33" s="363">
        <f>SUMIFS('Exhibit A'!$I$12:$I$41,'Exhibit A'!$C$12:$C$41,'PSS-A8 Page 2'!$B33,'Exhibit A'!$B$12:$B$41,'PSS-A8 Page 2'!N$12)*(1+'PSS-A2'!$F44)</f>
        <v>0</v>
      </c>
      <c r="O33" s="363">
        <f>SUMIFS('Exhibit A'!$I$12:$I$41,'Exhibit A'!$C$12:$C$41,'PSS-A8 Page 2'!$B33,'Exhibit A'!$B$12:$B$41,'PSS-A8 Page 2'!O$12)*(1+'PSS-A2'!$F44)</f>
        <v>0</v>
      </c>
      <c r="P33" s="363">
        <f>SUMIFS('Exhibit A'!$I$12:$I$41,'Exhibit A'!$C$12:$C$41,'PSS-A8 Page 2'!$B33,'Exhibit A'!$B$12:$B$41,'PSS-A8 Page 2'!P$12)*(1+'PSS-A2'!$F44)</f>
        <v>0</v>
      </c>
      <c r="Q33" s="220"/>
      <c r="R33" s="260">
        <f>SUM(E33:P33)+'PSS-A8 Page 1'!R33</f>
        <v>0</v>
      </c>
    </row>
    <row r="34" spans="2:18" x14ac:dyDescent="0.2">
      <c r="B34" s="235" t="s">
        <v>381</v>
      </c>
      <c r="C34" s="232" t="s">
        <v>77</v>
      </c>
      <c r="D34" s="217" t="s">
        <v>160</v>
      </c>
      <c r="E34" s="363">
        <f>SUMIFS('Exhibit A'!$I$12:$I$41,'Exhibit A'!$C$12:$C$41,'PSS-A8 Page 2'!$B34,'Exhibit A'!$B$12:$B$41,'PSS-A8 Page 2'!E$12)*(1+'PSS-A2'!$F45)</f>
        <v>0</v>
      </c>
      <c r="F34" s="363">
        <f>SUMIFS('Exhibit A'!$I$12:$I$41,'Exhibit A'!$C$12:$C$41,'PSS-A8 Page 2'!$B34,'Exhibit A'!$B$12:$B$41,'PSS-A8 Page 2'!F$12)*(1+'PSS-A2'!$F45)</f>
        <v>0</v>
      </c>
      <c r="G34" s="363">
        <f>SUMIFS('Exhibit A'!$I$12:$I$41,'Exhibit A'!$C$12:$C$41,'PSS-A8 Page 2'!$B34,'Exhibit A'!$B$12:$B$41,'PSS-A8 Page 2'!G$12)*(1+'PSS-A2'!$F45)</f>
        <v>0</v>
      </c>
      <c r="H34" s="363">
        <f>SUMIFS('Exhibit A'!$I$12:$I$41,'Exhibit A'!$C$12:$C$41,'PSS-A8 Page 2'!$B34,'Exhibit A'!$B$12:$B$41,'PSS-A8 Page 2'!H$12)*(1+'PSS-A2'!$F45)</f>
        <v>0</v>
      </c>
      <c r="I34" s="363">
        <f>SUMIFS('Exhibit A'!$I$12:$I$41,'Exhibit A'!$C$12:$C$41,'PSS-A8 Page 2'!$B34,'Exhibit A'!$B$12:$B$41,'PSS-A8 Page 2'!I$12)*(1+'PSS-A2'!$F45)</f>
        <v>0</v>
      </c>
      <c r="J34" s="363">
        <f>SUMIFS('Exhibit A'!$I$12:$I$41,'Exhibit A'!$C$12:$C$41,'PSS-A8 Page 2'!$B34,'Exhibit A'!$B$12:$B$41,'PSS-A8 Page 2'!J$12)*(1+'PSS-A2'!$F45)</f>
        <v>0</v>
      </c>
      <c r="K34" s="363">
        <f>SUMIFS('Exhibit A'!$I$12:$I$41,'Exhibit A'!$C$12:$C$41,'PSS-A8 Page 2'!$B34,'Exhibit A'!$B$12:$B$41,'PSS-A8 Page 2'!K$12)*(1+'PSS-A2'!$F45)</f>
        <v>0</v>
      </c>
      <c r="L34" s="363">
        <f>SUMIFS('Exhibit A'!$I$12:$I$41,'Exhibit A'!$C$12:$C$41,'PSS-A8 Page 2'!$B34,'Exhibit A'!$B$12:$B$41,'PSS-A8 Page 2'!L$12)*(1+'PSS-A2'!$F45)</f>
        <v>0</v>
      </c>
      <c r="M34" s="363">
        <f>SUMIFS('Exhibit A'!$I$12:$I$41,'Exhibit A'!$C$12:$C$41,'PSS-A8 Page 2'!$B34,'Exhibit A'!$B$12:$B$41,'PSS-A8 Page 2'!M$12)*(1+'PSS-A2'!$F45)</f>
        <v>0</v>
      </c>
      <c r="N34" s="363">
        <f>SUMIFS('Exhibit A'!$I$12:$I$41,'Exhibit A'!$C$12:$C$41,'PSS-A8 Page 2'!$B34,'Exhibit A'!$B$12:$B$41,'PSS-A8 Page 2'!N$12)*(1+'PSS-A2'!$F45)</f>
        <v>0</v>
      </c>
      <c r="O34" s="363">
        <f>SUMIFS('Exhibit A'!$I$12:$I$41,'Exhibit A'!$C$12:$C$41,'PSS-A8 Page 2'!$B34,'Exhibit A'!$B$12:$B$41,'PSS-A8 Page 2'!O$12)*(1+'PSS-A2'!$F45)</f>
        <v>0</v>
      </c>
      <c r="P34" s="363">
        <f>SUMIFS('Exhibit A'!$I$12:$I$41,'Exhibit A'!$C$12:$C$41,'PSS-A8 Page 2'!$B34,'Exhibit A'!$B$12:$B$41,'PSS-A8 Page 2'!P$12)*(1+'PSS-A2'!$F45)</f>
        <v>0</v>
      </c>
      <c r="Q34" s="220"/>
      <c r="R34" s="260">
        <f>SUM(E34:P34)+'PSS-A8 Page 1'!R34</f>
        <v>0</v>
      </c>
    </row>
    <row r="35" spans="2:18" ht="25.5" x14ac:dyDescent="0.2">
      <c r="B35" s="235" t="s">
        <v>377</v>
      </c>
      <c r="C35" s="430" t="s">
        <v>286</v>
      </c>
      <c r="D35" s="217" t="s">
        <v>160</v>
      </c>
      <c r="E35" s="363">
        <f>SUMIFS('Exhibit A'!$I$12:$I$41,'Exhibit A'!$C$12:$C$41,'PSS-A8 Page 2'!$B35,'Exhibit A'!$B$12:$B$41,'PSS-A8 Page 2'!E$12)*(1+'PSS-A2'!$F47)</f>
        <v>0</v>
      </c>
      <c r="F35" s="363">
        <f>SUMIFS('Exhibit A'!$I$12:$I$41,'Exhibit A'!$C$12:$C$41,'PSS-A8 Page 2'!$B35,'Exhibit A'!$B$12:$B$41,'PSS-A8 Page 2'!F$12)*(1+'PSS-A2'!$F47)</f>
        <v>0</v>
      </c>
      <c r="G35" s="363">
        <f>SUMIFS('Exhibit A'!$I$12:$I$41,'Exhibit A'!$C$12:$C$41,'PSS-A8 Page 2'!$B35,'Exhibit A'!$B$12:$B$41,'PSS-A8 Page 2'!G$12)*(1+'PSS-A2'!$F47)</f>
        <v>0</v>
      </c>
      <c r="H35" s="363">
        <f>SUMIFS('Exhibit A'!$I$12:$I$41,'Exhibit A'!$C$12:$C$41,'PSS-A8 Page 2'!$B35,'Exhibit A'!$B$12:$B$41,'PSS-A8 Page 2'!H$12)*(1+'PSS-A2'!$F47)</f>
        <v>0</v>
      </c>
      <c r="I35" s="363">
        <f>SUMIFS('Exhibit A'!$I$12:$I$41,'Exhibit A'!$C$12:$C$41,'PSS-A8 Page 2'!$B35,'Exhibit A'!$B$12:$B$41,'PSS-A8 Page 2'!I$12)*(1+'PSS-A2'!$F47)</f>
        <v>0</v>
      </c>
      <c r="J35" s="363">
        <f>SUMIFS('Exhibit A'!$I$12:$I$41,'Exhibit A'!$C$12:$C$41,'PSS-A8 Page 2'!$B35,'Exhibit A'!$B$12:$B$41,'PSS-A8 Page 2'!J$12)*(1+'PSS-A2'!$F47)</f>
        <v>0</v>
      </c>
      <c r="K35" s="363">
        <f>SUMIFS('Exhibit A'!$I$12:$I$41,'Exhibit A'!$C$12:$C$41,'PSS-A8 Page 2'!$B35,'Exhibit A'!$B$12:$B$41,'PSS-A8 Page 2'!K$12)*(1+'PSS-A2'!$F47)</f>
        <v>0</v>
      </c>
      <c r="L35" s="363">
        <f>SUMIFS('Exhibit A'!$I$12:$I$41,'Exhibit A'!$C$12:$C$41,'PSS-A8 Page 2'!$B35,'Exhibit A'!$B$12:$B$41,'PSS-A8 Page 2'!L$12)*(1+'PSS-A2'!$F47)</f>
        <v>0</v>
      </c>
      <c r="M35" s="363">
        <f>SUMIFS('Exhibit A'!$I$12:$I$41,'Exhibit A'!$C$12:$C$41,'PSS-A8 Page 2'!$B35,'Exhibit A'!$B$12:$B$41,'PSS-A8 Page 2'!M$12)*(1+'PSS-A2'!$F47)</f>
        <v>0</v>
      </c>
      <c r="N35" s="363">
        <f>SUMIFS('Exhibit A'!$I$12:$I$41,'Exhibit A'!$C$12:$C$41,'PSS-A8 Page 2'!$B35,'Exhibit A'!$B$12:$B$41,'PSS-A8 Page 2'!N$12)*(1+'PSS-A2'!$F47)</f>
        <v>0</v>
      </c>
      <c r="O35" s="363">
        <f>SUMIFS('Exhibit A'!$I$12:$I$41,'Exhibit A'!$C$12:$C$41,'PSS-A8 Page 2'!$B35,'Exhibit A'!$B$12:$B$41,'PSS-A8 Page 2'!O$12)*(1+'PSS-A2'!$F47)</f>
        <v>0</v>
      </c>
      <c r="P35" s="363">
        <f>SUMIFS('Exhibit A'!$I$12:$I$41,'Exhibit A'!$C$12:$C$41,'PSS-A8 Page 2'!$B35,'Exhibit A'!$B$12:$B$41,'PSS-A8 Page 2'!P$12)*(1+'PSS-A2'!$F47)</f>
        <v>0</v>
      </c>
      <c r="Q35" s="220"/>
      <c r="R35" s="260">
        <f>SUM(E35:P35)+'PSS-A8 Page 1'!R35</f>
        <v>0</v>
      </c>
    </row>
    <row r="36" spans="2:18" ht="25.5" x14ac:dyDescent="0.2">
      <c r="B36" s="235" t="s">
        <v>378</v>
      </c>
      <c r="C36" s="430" t="s">
        <v>287</v>
      </c>
      <c r="D36" s="217" t="s">
        <v>160</v>
      </c>
      <c r="E36" s="363">
        <f>SUMIFS('Exhibit A'!$I$12:$I$41,'Exhibit A'!$C$12:$C$41,'PSS-A8 Page 2'!$B36,'Exhibit A'!$B$12:$B$41,'PSS-A8 Page 2'!E$12)*('PSS-A2'!$F48)</f>
        <v>0</v>
      </c>
      <c r="F36" s="363">
        <f>SUMIFS('Exhibit A'!$I$12:$I$41,'Exhibit A'!$C$12:$C$41,'PSS-A8 Page 2'!$B36,'Exhibit A'!$B$12:$B$41,'PSS-A8 Page 2'!F$12)*('PSS-A2'!$F48)</f>
        <v>0</v>
      </c>
      <c r="G36" s="363">
        <f>SUMIFS('Exhibit A'!$I$12:$I$41,'Exhibit A'!$C$12:$C$41,'PSS-A8 Page 2'!$B36,'Exhibit A'!$B$12:$B$41,'PSS-A8 Page 2'!G$12)*('PSS-A2'!$F48)</f>
        <v>0</v>
      </c>
      <c r="H36" s="363">
        <f>SUMIFS('Exhibit A'!$I$12:$I$41,'Exhibit A'!$C$12:$C$41,'PSS-A8 Page 2'!$B36,'Exhibit A'!$B$12:$B$41,'PSS-A8 Page 2'!H$12)*('PSS-A2'!$F48)</f>
        <v>0</v>
      </c>
      <c r="I36" s="363">
        <f>SUMIFS('Exhibit A'!$I$12:$I$41,'Exhibit A'!$C$12:$C$41,'PSS-A8 Page 2'!$B36,'Exhibit A'!$B$12:$B$41,'PSS-A8 Page 2'!I$12)*('PSS-A2'!$F48)</f>
        <v>0</v>
      </c>
      <c r="J36" s="363">
        <f>SUMIFS('Exhibit A'!$I$12:$I$41,'Exhibit A'!$C$12:$C$41,'PSS-A8 Page 2'!$B36,'Exhibit A'!$B$12:$B$41,'PSS-A8 Page 2'!J$12)*('PSS-A2'!$F48)</f>
        <v>0</v>
      </c>
      <c r="K36" s="363">
        <f>SUMIFS('Exhibit A'!$I$12:$I$41,'Exhibit A'!$C$12:$C$41,'PSS-A8 Page 2'!$B36,'Exhibit A'!$B$12:$B$41,'PSS-A8 Page 2'!K$12)*('PSS-A2'!$F48)</f>
        <v>0</v>
      </c>
      <c r="L36" s="363">
        <f>SUMIFS('Exhibit A'!$I$12:$I$41,'Exhibit A'!$C$12:$C$41,'PSS-A8 Page 2'!$B36,'Exhibit A'!$B$12:$B$41,'PSS-A8 Page 2'!L$12)*('PSS-A2'!$F48)</f>
        <v>0</v>
      </c>
      <c r="M36" s="363">
        <f>SUMIFS('Exhibit A'!$I$12:$I$41,'Exhibit A'!$C$12:$C$41,'PSS-A8 Page 2'!$B36,'Exhibit A'!$B$12:$B$41,'PSS-A8 Page 2'!M$12)*('PSS-A2'!$F48)</f>
        <v>0</v>
      </c>
      <c r="N36" s="363">
        <f>SUMIFS('Exhibit A'!$I$12:$I$41,'Exhibit A'!$C$12:$C$41,'PSS-A8 Page 2'!$B36,'Exhibit A'!$B$12:$B$41,'PSS-A8 Page 2'!N$12)*('PSS-A2'!$F48)</f>
        <v>0</v>
      </c>
      <c r="O36" s="363">
        <f>SUMIFS('Exhibit A'!$I$12:$I$41,'Exhibit A'!$C$12:$C$41,'PSS-A8 Page 2'!$B36,'Exhibit A'!$B$12:$B$41,'PSS-A8 Page 2'!O$12)*('PSS-A2'!$F48)</f>
        <v>0</v>
      </c>
      <c r="P36" s="363">
        <f>SUMIFS('Exhibit A'!$I$12:$I$41,'Exhibit A'!$C$12:$C$41,'PSS-A8 Page 2'!$B36,'Exhibit A'!$B$12:$B$41,'PSS-A8 Page 2'!P$12)*('PSS-A2'!$F48)</f>
        <v>0</v>
      </c>
      <c r="Q36" s="220"/>
      <c r="R36" s="260">
        <f>SUM(E36:P36)+'PSS-A8 Page 1'!R36</f>
        <v>0</v>
      </c>
    </row>
    <row r="37" spans="2:18" x14ac:dyDescent="0.2">
      <c r="B37" s="235" t="s">
        <v>383</v>
      </c>
      <c r="C37" s="430" t="s">
        <v>213</v>
      </c>
      <c r="D37" s="217" t="s">
        <v>160</v>
      </c>
      <c r="E37" s="363">
        <f>SUMIFS('Exhibit A'!$I$12:$I$41,'Exhibit A'!$C$12:$C$41,'PSS-A8 Page 2'!$B37,'Exhibit A'!$B$12:$B$41,'PSS-A8 Page 2'!E$12)*(1+'PSS-A2'!$F49)</f>
        <v>0</v>
      </c>
      <c r="F37" s="363">
        <f>SUMIFS('Exhibit A'!$I$12:$I$41,'Exhibit A'!$C$12:$C$41,'PSS-A8 Page 2'!$B37,'Exhibit A'!$B$12:$B$41,'PSS-A8 Page 2'!F$12)*(1+'PSS-A2'!$F49)</f>
        <v>0</v>
      </c>
      <c r="G37" s="363">
        <f>SUMIFS('Exhibit A'!$I$12:$I$41,'Exhibit A'!$C$12:$C$41,'PSS-A8 Page 2'!$B37,'Exhibit A'!$B$12:$B$41,'PSS-A8 Page 2'!G$12)*(1+'PSS-A2'!$F49)</f>
        <v>0</v>
      </c>
      <c r="H37" s="363">
        <f>SUMIFS('Exhibit A'!$I$12:$I$41,'Exhibit A'!$C$12:$C$41,'PSS-A8 Page 2'!$B37,'Exhibit A'!$B$12:$B$41,'PSS-A8 Page 2'!H$12)*(1+'PSS-A2'!$F49)</f>
        <v>0</v>
      </c>
      <c r="I37" s="363">
        <f>SUMIFS('Exhibit A'!$I$12:$I$41,'Exhibit A'!$C$12:$C$41,'PSS-A8 Page 2'!$B37,'Exhibit A'!$B$12:$B$41,'PSS-A8 Page 2'!I$12)*(1+'PSS-A2'!$F49)</f>
        <v>0</v>
      </c>
      <c r="J37" s="363">
        <f>SUMIFS('Exhibit A'!$I$12:$I$41,'Exhibit A'!$C$12:$C$41,'PSS-A8 Page 2'!$B37,'Exhibit A'!$B$12:$B$41,'PSS-A8 Page 2'!J$12)*(1+'PSS-A2'!$F49)</f>
        <v>0</v>
      </c>
      <c r="K37" s="363">
        <f>SUMIFS('Exhibit A'!$I$12:$I$41,'Exhibit A'!$C$12:$C$41,'PSS-A8 Page 2'!$B37,'Exhibit A'!$B$12:$B$41,'PSS-A8 Page 2'!K$12)*(1+'PSS-A2'!$F49)</f>
        <v>0</v>
      </c>
      <c r="L37" s="363">
        <f>SUMIFS('Exhibit A'!$I$12:$I$41,'Exhibit A'!$C$12:$C$41,'PSS-A8 Page 2'!$B37,'Exhibit A'!$B$12:$B$41,'PSS-A8 Page 2'!L$12)*(1+'PSS-A2'!$F49)</f>
        <v>0</v>
      </c>
      <c r="M37" s="363">
        <f>SUMIFS('Exhibit A'!$I$12:$I$41,'Exhibit A'!$C$12:$C$41,'PSS-A8 Page 2'!$B37,'Exhibit A'!$B$12:$B$41,'PSS-A8 Page 2'!M$12)*(1+'PSS-A2'!$F49)</f>
        <v>0</v>
      </c>
      <c r="N37" s="363">
        <f>SUMIFS('Exhibit A'!$I$12:$I$41,'Exhibit A'!$C$12:$C$41,'PSS-A8 Page 2'!$B37,'Exhibit A'!$B$12:$B$41,'PSS-A8 Page 2'!N$12)*(1+'PSS-A2'!$F49)</f>
        <v>0</v>
      </c>
      <c r="O37" s="363">
        <f>SUMIFS('Exhibit A'!$I$12:$I$41,'Exhibit A'!$C$12:$C$41,'PSS-A8 Page 2'!$B37,'Exhibit A'!$B$12:$B$41,'PSS-A8 Page 2'!O$12)*(1+'PSS-A2'!$F49)</f>
        <v>0</v>
      </c>
      <c r="P37" s="363">
        <f>SUMIFS('Exhibit A'!$I$12:$I$41,'Exhibit A'!$C$12:$C$41,'PSS-A8 Page 2'!$B37,'Exhibit A'!$B$12:$B$41,'PSS-A8 Page 2'!P$12)*(1+'PSS-A2'!$F49)</f>
        <v>0</v>
      </c>
      <c r="Q37" s="220"/>
      <c r="R37" s="260">
        <f>SUM(E37:P37)+'PSS-A8 Page 1'!R37</f>
        <v>0</v>
      </c>
    </row>
    <row r="38" spans="2:18" x14ac:dyDescent="0.2">
      <c r="B38" s="235" t="s">
        <v>384</v>
      </c>
      <c r="C38" s="430" t="s">
        <v>214</v>
      </c>
      <c r="D38" s="217" t="s">
        <v>160</v>
      </c>
      <c r="E38" s="363">
        <f>SUMIFS('Exhibit A'!$I$12:$I$41,'Exhibit A'!$C$12:$C$41,'PSS-A8 Page 2'!$B38,'Exhibit A'!$B$12:$B$41,'PSS-A8 Page 2'!E$12)*(1+'PSS-A2'!$F50)</f>
        <v>0</v>
      </c>
      <c r="F38" s="363">
        <f>SUMIFS('Exhibit A'!$I$12:$I$41,'Exhibit A'!$C$12:$C$41,'PSS-A8 Page 2'!$B38,'Exhibit A'!$B$12:$B$41,'PSS-A8 Page 2'!F$12)*(1+'PSS-A2'!$F50)</f>
        <v>0</v>
      </c>
      <c r="G38" s="363">
        <f>SUMIFS('Exhibit A'!$I$12:$I$41,'Exhibit A'!$C$12:$C$41,'PSS-A8 Page 2'!$B38,'Exhibit A'!$B$12:$B$41,'PSS-A8 Page 2'!G$12)*(1+'PSS-A2'!$F50)</f>
        <v>0</v>
      </c>
      <c r="H38" s="363">
        <f>SUMIFS('Exhibit A'!$I$12:$I$41,'Exhibit A'!$C$12:$C$41,'PSS-A8 Page 2'!$B38,'Exhibit A'!$B$12:$B$41,'PSS-A8 Page 2'!H$12)*(1+'PSS-A2'!$F50)</f>
        <v>0</v>
      </c>
      <c r="I38" s="363">
        <f>SUMIFS('Exhibit A'!$I$12:$I$41,'Exhibit A'!$C$12:$C$41,'PSS-A8 Page 2'!$B38,'Exhibit A'!$B$12:$B$41,'PSS-A8 Page 2'!I$12)*(1+'PSS-A2'!$F50)</f>
        <v>0</v>
      </c>
      <c r="J38" s="363">
        <f>SUMIFS('Exhibit A'!$I$12:$I$41,'Exhibit A'!$C$12:$C$41,'PSS-A8 Page 2'!$B38,'Exhibit A'!$B$12:$B$41,'PSS-A8 Page 2'!J$12)*(1+'PSS-A2'!$F50)</f>
        <v>0</v>
      </c>
      <c r="K38" s="363">
        <f>SUMIFS('Exhibit A'!$I$12:$I$41,'Exhibit A'!$C$12:$C$41,'PSS-A8 Page 2'!$B38,'Exhibit A'!$B$12:$B$41,'PSS-A8 Page 2'!K$12)*(1+'PSS-A2'!$F50)</f>
        <v>0</v>
      </c>
      <c r="L38" s="363">
        <f>SUMIFS('Exhibit A'!$I$12:$I$41,'Exhibit A'!$C$12:$C$41,'PSS-A8 Page 2'!$B38,'Exhibit A'!$B$12:$B$41,'PSS-A8 Page 2'!L$12)*(1+'PSS-A2'!$F50)</f>
        <v>0</v>
      </c>
      <c r="M38" s="363">
        <f>SUMIFS('Exhibit A'!$I$12:$I$41,'Exhibit A'!$C$12:$C$41,'PSS-A8 Page 2'!$B38,'Exhibit A'!$B$12:$B$41,'PSS-A8 Page 2'!M$12)*(1+'PSS-A2'!$F50)</f>
        <v>0</v>
      </c>
      <c r="N38" s="363">
        <f>SUMIFS('Exhibit A'!$I$12:$I$41,'Exhibit A'!$C$12:$C$41,'PSS-A8 Page 2'!$B38,'Exhibit A'!$B$12:$B$41,'PSS-A8 Page 2'!N$12)*(1+'PSS-A2'!$F50)</f>
        <v>0</v>
      </c>
      <c r="O38" s="363">
        <f>SUMIFS('Exhibit A'!$I$12:$I$41,'Exhibit A'!$C$12:$C$41,'PSS-A8 Page 2'!$B38,'Exhibit A'!$B$12:$B$41,'PSS-A8 Page 2'!O$12)*(1+'PSS-A2'!$F50)</f>
        <v>0</v>
      </c>
      <c r="P38" s="363">
        <f>SUMIFS('Exhibit A'!$I$12:$I$41,'Exhibit A'!$C$12:$C$41,'PSS-A8 Page 2'!$B38,'Exhibit A'!$B$12:$B$41,'PSS-A8 Page 2'!P$12)*(1+'PSS-A2'!$F50)</f>
        <v>0</v>
      </c>
      <c r="Q38" s="220"/>
      <c r="R38" s="260">
        <f>SUM(E38:P38)+'PSS-A8 Page 1'!R38</f>
        <v>0</v>
      </c>
    </row>
    <row r="39" spans="2:18" x14ac:dyDescent="0.2">
      <c r="B39" s="235" t="s">
        <v>385</v>
      </c>
      <c r="C39" s="430" t="s">
        <v>215</v>
      </c>
      <c r="D39" s="217" t="s">
        <v>160</v>
      </c>
      <c r="E39" s="584"/>
      <c r="F39" s="585"/>
      <c r="G39" s="585"/>
      <c r="H39" s="585"/>
      <c r="I39" s="585"/>
      <c r="J39" s="585"/>
      <c r="K39" s="585"/>
      <c r="L39" s="585"/>
      <c r="M39" s="585"/>
      <c r="N39" s="585"/>
      <c r="O39" s="585"/>
      <c r="P39" s="585"/>
      <c r="Q39" s="220"/>
      <c r="R39" s="260">
        <f>SUM(E39:P39)+'PSS-A8 Page 1'!R39</f>
        <v>0</v>
      </c>
    </row>
    <row r="40" spans="2:18" x14ac:dyDescent="0.2">
      <c r="B40" s="235" t="s">
        <v>386</v>
      </c>
      <c r="C40" s="430" t="s">
        <v>216</v>
      </c>
      <c r="D40" s="217" t="s">
        <v>160</v>
      </c>
      <c r="E40" s="261">
        <f>SUMIF('Exhibit B'!$B$11:$B$30,E12,'Exhibit B'!$N$11:$N$30)</f>
        <v>0</v>
      </c>
      <c r="F40" s="261">
        <f>SUMIF('Exhibit B'!$B$11:$B$30,F12,'Exhibit B'!$N$11:$N$30)</f>
        <v>0</v>
      </c>
      <c r="G40" s="261">
        <f>SUMIF('Exhibit B'!$B$11:$B$30,G12,'Exhibit B'!$N$11:$N$30)</f>
        <v>0</v>
      </c>
      <c r="H40" s="261">
        <f>SUMIF('Exhibit B'!$B$11:$B$30,H12,'Exhibit B'!$N$11:$N$30)</f>
        <v>0</v>
      </c>
      <c r="I40" s="261">
        <f>SUMIF('Exhibit B'!$B$11:$B$30,I12,'Exhibit B'!$N$11:$N$30)</f>
        <v>0</v>
      </c>
      <c r="J40" s="261">
        <f>SUMIF('Exhibit B'!$B$11:$B$30,J12,'Exhibit B'!$N$11:$N$30)</f>
        <v>0</v>
      </c>
      <c r="K40" s="261">
        <f>SUMIF('Exhibit B'!$B$11:$B$30,K12,'Exhibit B'!$N$11:$N$30)</f>
        <v>0</v>
      </c>
      <c r="L40" s="261">
        <f>SUMIF('Exhibit B'!$B$11:$B$30,L12,'Exhibit B'!$N$11:$N$30)</f>
        <v>0</v>
      </c>
      <c r="M40" s="261">
        <f>SUMIF('Exhibit B'!$B$11:$B$30,M12,'Exhibit B'!$N$11:$N$30)</f>
        <v>0</v>
      </c>
      <c r="N40" s="261">
        <f>SUMIF('Exhibit B'!$B$11:$B$30,N12,'Exhibit B'!$N$11:$N$30)</f>
        <v>0</v>
      </c>
      <c r="O40" s="261">
        <f>SUMIF('Exhibit B'!$B$11:$B$30,O12,'Exhibit B'!$N$11:$N$30)</f>
        <v>0</v>
      </c>
      <c r="P40" s="261">
        <f>SUMIF('Exhibit B'!$B$11:$B$30,P12,'Exhibit B'!$N$11:$N$30)</f>
        <v>0</v>
      </c>
      <c r="Q40" s="220"/>
      <c r="R40" s="260">
        <f>SUM(E40:P40)+'PSS-A8 Page 1'!R40</f>
        <v>0</v>
      </c>
    </row>
    <row r="41" spans="2:18" x14ac:dyDescent="0.2">
      <c r="B41" s="235" t="s">
        <v>376</v>
      </c>
      <c r="C41" s="430" t="s">
        <v>217</v>
      </c>
      <c r="D41" s="217" t="s">
        <v>160</v>
      </c>
      <c r="E41" s="363">
        <f>SUMIFS('Exhibit A'!$I$12:$I$41,'Exhibit A'!$C$12:$C$41,'PSS-A8 Page 2'!$B41,'Exhibit A'!$B$12:$B$41,'PSS-A8 Page 2'!E$12)*(1+'PSS-A2'!$F53)</f>
        <v>0</v>
      </c>
      <c r="F41" s="363">
        <f>SUMIFS('Exhibit A'!$I$12:$I$41,'Exhibit A'!$C$12:$C$41,'PSS-A8 Page 2'!$B41,'Exhibit A'!$B$12:$B$41,'PSS-A8 Page 2'!F$12)*(1+'PSS-A2'!$F53)</f>
        <v>0</v>
      </c>
      <c r="G41" s="363">
        <f>SUMIFS('Exhibit A'!$I$12:$I$41,'Exhibit A'!$C$12:$C$41,'PSS-A8 Page 2'!$B41,'Exhibit A'!$B$12:$B$41,'PSS-A8 Page 2'!G$12)*(1+'PSS-A2'!$F53)</f>
        <v>0</v>
      </c>
      <c r="H41" s="363">
        <f>SUMIFS('Exhibit A'!$I$12:$I$41,'Exhibit A'!$C$12:$C$41,'PSS-A8 Page 2'!$B41,'Exhibit A'!$B$12:$B$41,'PSS-A8 Page 2'!H$12)*(1+'PSS-A2'!$F53)</f>
        <v>0</v>
      </c>
      <c r="I41" s="363">
        <f>SUMIFS('Exhibit A'!$I$12:$I$41,'Exhibit A'!$C$12:$C$41,'PSS-A8 Page 2'!$B41,'Exhibit A'!$B$12:$B$41,'PSS-A8 Page 2'!I$12)*(1+'PSS-A2'!$F53)</f>
        <v>0</v>
      </c>
      <c r="J41" s="363">
        <f>SUMIFS('Exhibit A'!$I$12:$I$41,'Exhibit A'!$C$12:$C$41,'PSS-A8 Page 2'!$B41,'Exhibit A'!$B$12:$B$41,'PSS-A8 Page 2'!J$12)*(1+'PSS-A2'!$F53)</f>
        <v>0</v>
      </c>
      <c r="K41" s="363">
        <f>SUMIFS('Exhibit A'!$I$12:$I$41,'Exhibit A'!$C$12:$C$41,'PSS-A8 Page 2'!$B41,'Exhibit A'!$B$12:$B$41,'PSS-A8 Page 2'!K$12)*(1+'PSS-A2'!$F53)</f>
        <v>0</v>
      </c>
      <c r="L41" s="363">
        <f>SUMIFS('Exhibit A'!$I$12:$I$41,'Exhibit A'!$C$12:$C$41,'PSS-A8 Page 2'!$B41,'Exhibit A'!$B$12:$B$41,'PSS-A8 Page 2'!L$12)*(1+'PSS-A2'!$F53)</f>
        <v>0</v>
      </c>
      <c r="M41" s="363">
        <f>SUMIFS('Exhibit A'!$I$12:$I$41,'Exhibit A'!$C$12:$C$41,'PSS-A8 Page 2'!$B41,'Exhibit A'!$B$12:$B$41,'PSS-A8 Page 2'!M$12)*(1+'PSS-A2'!$F53)</f>
        <v>0</v>
      </c>
      <c r="N41" s="363">
        <f>SUMIFS('Exhibit A'!$I$12:$I$41,'Exhibit A'!$C$12:$C$41,'PSS-A8 Page 2'!$B41,'Exhibit A'!$B$12:$B$41,'PSS-A8 Page 2'!N$12)*(1+'PSS-A2'!$F53)</f>
        <v>0</v>
      </c>
      <c r="O41" s="363">
        <f>SUMIFS('Exhibit A'!$I$12:$I$41,'Exhibit A'!$C$12:$C$41,'PSS-A8 Page 2'!$B41,'Exhibit A'!$B$12:$B$41,'PSS-A8 Page 2'!O$12)*(1+'PSS-A2'!$F53)</f>
        <v>0</v>
      </c>
      <c r="P41" s="363">
        <f>SUMIFS('Exhibit A'!$I$12:$I$41,'Exhibit A'!$C$12:$C$41,'PSS-A8 Page 2'!$B41,'Exhibit A'!$B$12:$B$41,'PSS-A8 Page 2'!P$12)*(1+'PSS-A2'!$F53)</f>
        <v>0</v>
      </c>
      <c r="Q41" s="220"/>
      <c r="R41" s="260">
        <f>SUM(E41:P41)+'PSS-A8 Page 1'!R41</f>
        <v>0</v>
      </c>
    </row>
    <row r="42" spans="2:18" ht="25.5" x14ac:dyDescent="0.2">
      <c r="B42" s="234" t="s">
        <v>300</v>
      </c>
      <c r="C42" s="430" t="s">
        <v>218</v>
      </c>
      <c r="D42" s="217" t="s">
        <v>160</v>
      </c>
      <c r="E42" s="404">
        <f t="shared" ref="E42:P42" si="2">SUM(E31:E41)</f>
        <v>0</v>
      </c>
      <c r="F42" s="404">
        <f t="shared" si="2"/>
        <v>0</v>
      </c>
      <c r="G42" s="404">
        <f t="shared" si="2"/>
        <v>0</v>
      </c>
      <c r="H42" s="404">
        <f t="shared" si="2"/>
        <v>0</v>
      </c>
      <c r="I42" s="404">
        <f t="shared" si="2"/>
        <v>0</v>
      </c>
      <c r="J42" s="404">
        <f t="shared" si="2"/>
        <v>0</v>
      </c>
      <c r="K42" s="404">
        <f t="shared" si="2"/>
        <v>0</v>
      </c>
      <c r="L42" s="404">
        <f t="shared" si="2"/>
        <v>0</v>
      </c>
      <c r="M42" s="404">
        <f t="shared" si="2"/>
        <v>0</v>
      </c>
      <c r="N42" s="404">
        <f t="shared" si="2"/>
        <v>0</v>
      </c>
      <c r="O42" s="404">
        <f t="shared" si="2"/>
        <v>0</v>
      </c>
      <c r="P42" s="404">
        <f t="shared" si="2"/>
        <v>0</v>
      </c>
      <c r="Q42" s="405"/>
      <c r="R42" s="403">
        <f>SUM(E42:P42)+'PSS-A8 Page 1'!R42</f>
        <v>0</v>
      </c>
    </row>
    <row r="43" spans="2:18" ht="7.5" customHeight="1" x14ac:dyDescent="0.2">
      <c r="B43" s="234"/>
      <c r="C43" s="47"/>
      <c r="D43" s="211"/>
      <c r="E43" s="362"/>
      <c r="F43" s="362"/>
      <c r="G43" s="362"/>
      <c r="H43" s="362"/>
      <c r="I43" s="362"/>
      <c r="J43" s="362"/>
      <c r="K43" s="362"/>
      <c r="L43" s="362"/>
      <c r="M43" s="362"/>
      <c r="N43" s="362"/>
      <c r="O43" s="362"/>
      <c r="P43" s="362"/>
      <c r="Q43" s="215"/>
      <c r="R43" s="216"/>
    </row>
    <row r="44" spans="2:18" x14ac:dyDescent="0.2">
      <c r="B44" s="234" t="s">
        <v>301</v>
      </c>
      <c r="C44" s="430" t="s">
        <v>219</v>
      </c>
      <c r="D44" s="217" t="s">
        <v>160</v>
      </c>
      <c r="E44" s="364">
        <f t="shared" ref="E44:P44" si="3">E27+E29+E42</f>
        <v>0</v>
      </c>
      <c r="F44" s="364">
        <f t="shared" si="3"/>
        <v>0</v>
      </c>
      <c r="G44" s="364">
        <f t="shared" si="3"/>
        <v>0</v>
      </c>
      <c r="H44" s="364">
        <f t="shared" si="3"/>
        <v>0</v>
      </c>
      <c r="I44" s="364">
        <f t="shared" si="3"/>
        <v>0</v>
      </c>
      <c r="J44" s="364">
        <f t="shared" si="3"/>
        <v>0</v>
      </c>
      <c r="K44" s="364">
        <f t="shared" si="3"/>
        <v>0</v>
      </c>
      <c r="L44" s="364">
        <f t="shared" si="3"/>
        <v>0</v>
      </c>
      <c r="M44" s="364">
        <f t="shared" si="3"/>
        <v>0</v>
      </c>
      <c r="N44" s="364">
        <f t="shared" si="3"/>
        <v>0</v>
      </c>
      <c r="O44" s="364">
        <f t="shared" si="3"/>
        <v>0</v>
      </c>
      <c r="P44" s="364">
        <f t="shared" si="3"/>
        <v>0</v>
      </c>
      <c r="Q44" s="219"/>
      <c r="R44" s="260">
        <f>SUM(E44:P44)+'PSS-A8 Page 1'!R44</f>
        <v>0</v>
      </c>
    </row>
    <row r="45" spans="2:18" ht="7.5" customHeight="1" x14ac:dyDescent="0.2">
      <c r="B45" s="234"/>
      <c r="C45" s="47"/>
      <c r="D45" s="211"/>
      <c r="E45" s="362"/>
      <c r="F45" s="362"/>
      <c r="G45" s="362"/>
      <c r="H45" s="362"/>
      <c r="I45" s="362"/>
      <c r="J45" s="362"/>
      <c r="K45" s="362"/>
      <c r="L45" s="362"/>
      <c r="M45" s="362"/>
      <c r="N45" s="362"/>
      <c r="O45" s="362"/>
      <c r="P45" s="362"/>
      <c r="Q45" s="215"/>
      <c r="R45" s="216"/>
    </row>
    <row r="46" spans="2:18" x14ac:dyDescent="0.2">
      <c r="B46" s="234" t="s">
        <v>194</v>
      </c>
      <c r="C46" s="430" t="s">
        <v>220</v>
      </c>
      <c r="D46" s="217" t="s">
        <v>160</v>
      </c>
      <c r="E46" s="586"/>
      <c r="F46" s="586"/>
      <c r="G46" s="586"/>
      <c r="H46" s="586"/>
      <c r="I46" s="586"/>
      <c r="J46" s="586"/>
      <c r="K46" s="586"/>
      <c r="L46" s="586"/>
      <c r="M46" s="586"/>
      <c r="N46" s="586"/>
      <c r="O46" s="586"/>
      <c r="P46" s="586"/>
      <c r="Q46" s="219"/>
      <c r="R46" s="260">
        <f>SUM(E46:P46)+'PSS-A8 Page 1'!R46</f>
        <v>0</v>
      </c>
    </row>
    <row r="47" spans="2:18" ht="7.5" customHeight="1" x14ac:dyDescent="0.2">
      <c r="B47" s="234"/>
      <c r="C47" s="47"/>
      <c r="D47" s="211"/>
      <c r="E47" s="362"/>
      <c r="F47" s="362"/>
      <c r="G47" s="362"/>
      <c r="H47" s="362"/>
      <c r="I47" s="362"/>
      <c r="J47" s="362"/>
      <c r="K47" s="362"/>
      <c r="L47" s="362"/>
      <c r="M47" s="362"/>
      <c r="N47" s="362"/>
      <c r="O47" s="362"/>
      <c r="P47" s="362"/>
      <c r="Q47" s="215"/>
      <c r="R47" s="216"/>
    </row>
    <row r="48" spans="2:18" x14ac:dyDescent="0.2">
      <c r="B48" s="234" t="s">
        <v>305</v>
      </c>
      <c r="C48" s="430" t="s">
        <v>221</v>
      </c>
      <c r="D48" s="217" t="s">
        <v>160</v>
      </c>
      <c r="E48" s="364">
        <f t="shared" ref="E48:P48" si="4">E44+E46</f>
        <v>0</v>
      </c>
      <c r="F48" s="364">
        <f t="shared" si="4"/>
        <v>0</v>
      </c>
      <c r="G48" s="364">
        <f t="shared" si="4"/>
        <v>0</v>
      </c>
      <c r="H48" s="364">
        <f t="shared" si="4"/>
        <v>0</v>
      </c>
      <c r="I48" s="364">
        <f t="shared" si="4"/>
        <v>0</v>
      </c>
      <c r="J48" s="364">
        <f t="shared" si="4"/>
        <v>0</v>
      </c>
      <c r="K48" s="364">
        <f t="shared" si="4"/>
        <v>0</v>
      </c>
      <c r="L48" s="364">
        <f t="shared" si="4"/>
        <v>0</v>
      </c>
      <c r="M48" s="364">
        <f t="shared" si="4"/>
        <v>0</v>
      </c>
      <c r="N48" s="364">
        <f t="shared" si="4"/>
        <v>0</v>
      </c>
      <c r="O48" s="364">
        <f t="shared" si="4"/>
        <v>0</v>
      </c>
      <c r="P48" s="364">
        <f t="shared" si="4"/>
        <v>0</v>
      </c>
      <c r="Q48" s="219"/>
      <c r="R48" s="260">
        <f>SUM(E48:P48)+'PSS-A8 Page 1'!R48</f>
        <v>0</v>
      </c>
    </row>
    <row r="49" spans="2:18" ht="7.5" customHeight="1" x14ac:dyDescent="0.2">
      <c r="B49" s="234"/>
      <c r="C49" s="47"/>
      <c r="D49" s="211"/>
      <c r="E49" s="362"/>
      <c r="F49" s="362"/>
      <c r="G49" s="362"/>
      <c r="H49" s="362"/>
      <c r="I49" s="362"/>
      <c r="J49" s="362"/>
      <c r="K49" s="362"/>
      <c r="L49" s="362"/>
      <c r="M49" s="362"/>
      <c r="N49" s="362"/>
      <c r="O49" s="362"/>
      <c r="P49" s="362"/>
      <c r="Q49" s="215"/>
      <c r="R49" s="216"/>
    </row>
    <row r="50" spans="2:18" x14ac:dyDescent="0.2">
      <c r="B50" s="399" t="s">
        <v>306</v>
      </c>
      <c r="C50" s="377" t="s">
        <v>222</v>
      </c>
      <c r="D50" s="372" t="s">
        <v>160</v>
      </c>
      <c r="E50" s="378">
        <v>0</v>
      </c>
      <c r="F50" s="378">
        <v>0</v>
      </c>
      <c r="G50" s="378">
        <v>0</v>
      </c>
      <c r="H50" s="378">
        <v>0</v>
      </c>
      <c r="I50" s="378">
        <v>0</v>
      </c>
      <c r="J50" s="378">
        <v>0</v>
      </c>
      <c r="K50" s="378">
        <v>0</v>
      </c>
      <c r="L50" s="378">
        <v>0</v>
      </c>
      <c r="M50" s="378">
        <v>0</v>
      </c>
      <c r="N50" s="378">
        <v>0</v>
      </c>
      <c r="O50" s="378">
        <v>0</v>
      </c>
      <c r="P50" s="378">
        <v>0</v>
      </c>
      <c r="Q50" s="379"/>
      <c r="R50" s="375">
        <v>0</v>
      </c>
    </row>
    <row r="51" spans="2:18" x14ac:dyDescent="0.2">
      <c r="B51" s="234" t="s">
        <v>199</v>
      </c>
      <c r="C51" s="430" t="s">
        <v>223</v>
      </c>
      <c r="D51" s="217" t="s">
        <v>160</v>
      </c>
      <c r="E51" s="363">
        <f>SUMIFS('Exhibit A'!$I$12:$I$41,'Exhibit A'!$C$12:$C$41,'PSS-A8 Page 2'!$B51,'Exhibit A'!$B$12:$B$41,'PSS-A8 Page 2'!E$12)</f>
        <v>0</v>
      </c>
      <c r="F51" s="363">
        <f>SUMIFS('Exhibit A'!$I$12:$I$41,'Exhibit A'!$C$12:$C$41,'PSS-A8 Page 2'!$B51,'Exhibit A'!$B$12:$B$41,'PSS-A8 Page 2'!F$12)</f>
        <v>0</v>
      </c>
      <c r="G51" s="363">
        <f>SUMIFS('Exhibit A'!$I$12:$I$41,'Exhibit A'!$C$12:$C$41,'PSS-A8 Page 2'!$B51,'Exhibit A'!$B$12:$B$41,'PSS-A8 Page 2'!G$12)</f>
        <v>0</v>
      </c>
      <c r="H51" s="363">
        <f>SUMIFS('Exhibit A'!$I$12:$I$41,'Exhibit A'!$C$12:$C$41,'PSS-A8 Page 2'!$B51,'Exhibit A'!$B$12:$B$41,'PSS-A8 Page 2'!H$12)</f>
        <v>0</v>
      </c>
      <c r="I51" s="363">
        <f>SUMIFS('Exhibit A'!$I$12:$I$41,'Exhibit A'!$C$12:$C$41,'PSS-A8 Page 2'!$B51,'Exhibit A'!$B$12:$B$41,'PSS-A8 Page 2'!I$12)</f>
        <v>0</v>
      </c>
      <c r="J51" s="363">
        <f>SUMIFS('Exhibit A'!$I$12:$I$41,'Exhibit A'!$C$12:$C$41,'PSS-A8 Page 2'!$B51,'Exhibit A'!$B$12:$B$41,'PSS-A8 Page 2'!J$12)</f>
        <v>0</v>
      </c>
      <c r="K51" s="363">
        <f>SUMIFS('Exhibit A'!$I$12:$I$41,'Exhibit A'!$C$12:$C$41,'PSS-A8 Page 2'!$B51,'Exhibit A'!$B$12:$B$41,'PSS-A8 Page 2'!K$12)</f>
        <v>0</v>
      </c>
      <c r="L51" s="363">
        <f>SUMIFS('Exhibit A'!$I$12:$I$41,'Exhibit A'!$C$12:$C$41,'PSS-A8 Page 2'!$B51,'Exhibit A'!$B$12:$B$41,'PSS-A8 Page 2'!L$12)</f>
        <v>0</v>
      </c>
      <c r="M51" s="363">
        <f>SUMIFS('Exhibit A'!$I$12:$I$41,'Exhibit A'!$C$12:$C$41,'PSS-A8 Page 2'!$B51,'Exhibit A'!$B$12:$B$41,'PSS-A8 Page 2'!M$12)</f>
        <v>0</v>
      </c>
      <c r="N51" s="363">
        <f>SUMIFS('Exhibit A'!$I$12:$I$41,'Exhibit A'!$C$12:$C$41,'PSS-A8 Page 2'!$B51,'Exhibit A'!$B$12:$B$41,'PSS-A8 Page 2'!N$12)</f>
        <v>0</v>
      </c>
      <c r="O51" s="363">
        <f>SUMIFS('Exhibit A'!$I$12:$I$41,'Exhibit A'!$C$12:$C$41,'PSS-A8 Page 2'!$B51,'Exhibit A'!$B$12:$B$41,'PSS-A8 Page 2'!O$12)</f>
        <v>0</v>
      </c>
      <c r="P51" s="363">
        <f>SUMIFS('Exhibit A'!$I$12:$I$41,'Exhibit A'!$C$12:$C$41,'PSS-A8 Page 2'!$B51,'Exhibit A'!$B$12:$B$41,'PSS-A8 Page 2'!P$12)</f>
        <v>0</v>
      </c>
      <c r="Q51" s="220"/>
      <c r="R51" s="260">
        <f>SUM(E51:P51)+'PSS-A8 Page 1'!R51</f>
        <v>0</v>
      </c>
    </row>
    <row r="52" spans="2:18" x14ac:dyDescent="0.2">
      <c r="B52" s="234" t="s">
        <v>307</v>
      </c>
      <c r="C52" s="430" t="s">
        <v>224</v>
      </c>
      <c r="D52" s="217" t="s">
        <v>160</v>
      </c>
      <c r="E52" s="587"/>
      <c r="F52" s="587"/>
      <c r="G52" s="587"/>
      <c r="H52" s="587"/>
      <c r="I52" s="587"/>
      <c r="J52" s="587"/>
      <c r="K52" s="587"/>
      <c r="L52" s="587"/>
      <c r="M52" s="587"/>
      <c r="N52" s="587"/>
      <c r="O52" s="587"/>
      <c r="P52" s="587"/>
      <c r="Q52" s="219"/>
      <c r="R52" s="260">
        <f>SUM(E52:P52)+'PSS-A8 Page 1'!R52</f>
        <v>0</v>
      </c>
    </row>
    <row r="53" spans="2:18" x14ac:dyDescent="0.2">
      <c r="B53" s="234"/>
      <c r="C53" s="47"/>
      <c r="D53" s="211"/>
      <c r="E53" s="362"/>
      <c r="F53" s="362"/>
      <c r="G53" s="362"/>
      <c r="H53" s="362"/>
      <c r="I53" s="362"/>
      <c r="J53" s="362"/>
      <c r="K53" s="362"/>
      <c r="L53" s="362"/>
      <c r="M53" s="362"/>
      <c r="N53" s="362"/>
      <c r="O53" s="362"/>
      <c r="P53" s="362"/>
      <c r="Q53" s="215"/>
      <c r="R53" s="216"/>
    </row>
    <row r="54" spans="2:18" x14ac:dyDescent="0.2">
      <c r="B54" s="234" t="s">
        <v>308</v>
      </c>
      <c r="C54" s="231" t="s">
        <v>225</v>
      </c>
      <c r="D54" s="217" t="s">
        <v>160</v>
      </c>
      <c r="E54" s="365">
        <f t="shared" ref="E54:P54" si="5">SUM(E48,E50:E52)</f>
        <v>0</v>
      </c>
      <c r="F54" s="365">
        <f t="shared" si="5"/>
        <v>0</v>
      </c>
      <c r="G54" s="365">
        <f t="shared" si="5"/>
        <v>0</v>
      </c>
      <c r="H54" s="365">
        <f t="shared" si="5"/>
        <v>0</v>
      </c>
      <c r="I54" s="365">
        <f t="shared" si="5"/>
        <v>0</v>
      </c>
      <c r="J54" s="365">
        <f t="shared" si="5"/>
        <v>0</v>
      </c>
      <c r="K54" s="365">
        <f t="shared" si="5"/>
        <v>0</v>
      </c>
      <c r="L54" s="365">
        <f t="shared" si="5"/>
        <v>0</v>
      </c>
      <c r="M54" s="365">
        <f t="shared" si="5"/>
        <v>0</v>
      </c>
      <c r="N54" s="365">
        <f t="shared" si="5"/>
        <v>0</v>
      </c>
      <c r="O54" s="365">
        <f t="shared" si="5"/>
        <v>0</v>
      </c>
      <c r="P54" s="365">
        <f t="shared" si="5"/>
        <v>0</v>
      </c>
      <c r="Q54" s="219"/>
      <c r="R54" s="260">
        <f>SUM(E54:P54)+'PSS-A8 Page 1'!R54</f>
        <v>0</v>
      </c>
    </row>
    <row r="55" spans="2:18" x14ac:dyDescent="0.2">
      <c r="B55" s="234"/>
      <c r="C55" s="432"/>
      <c r="D55" s="217" t="s">
        <v>161</v>
      </c>
      <c r="E55" s="214" t="e">
        <f>E54/'PSS-A8 Page 1'!$O$7</f>
        <v>#N/A</v>
      </c>
      <c r="F55" s="214" t="e">
        <f>F54/'PSS-A8 Page 1'!$O$7</f>
        <v>#N/A</v>
      </c>
      <c r="G55" s="214" t="e">
        <f>G54/'PSS-A8 Page 1'!$O$7</f>
        <v>#N/A</v>
      </c>
      <c r="H55" s="214" t="e">
        <f>H54/'PSS-A8 Page 1'!$O$7</f>
        <v>#N/A</v>
      </c>
      <c r="I55" s="214" t="e">
        <f>I54/'PSS-A8 Page 1'!$O$7</f>
        <v>#N/A</v>
      </c>
      <c r="J55" s="214" t="e">
        <f>J54/'PSS-A8 Page 1'!$O$7</f>
        <v>#N/A</v>
      </c>
      <c r="K55" s="214" t="e">
        <f>K54/'PSS-A8 Page 1'!$O$7</f>
        <v>#N/A</v>
      </c>
      <c r="L55" s="214" t="e">
        <f>L54/'PSS-A8 Page 1'!$O$7</f>
        <v>#N/A</v>
      </c>
      <c r="M55" s="214" t="e">
        <f>M54/'PSS-A8 Page 1'!$O$7</f>
        <v>#N/A</v>
      </c>
      <c r="N55" s="214" t="e">
        <f>N54/'PSS-A8 Page 1'!$O$7</f>
        <v>#N/A</v>
      </c>
      <c r="O55" s="214" t="e">
        <f>O54/'PSS-A8 Page 1'!$O$7</f>
        <v>#N/A</v>
      </c>
      <c r="P55" s="214" t="e">
        <f>P54/'PSS-A8 Page 1'!$O$7</f>
        <v>#N/A</v>
      </c>
      <c r="Q55" s="220"/>
      <c r="R55" s="260" t="e">
        <f>SUM(E55:P55)+'PSS-A8 Page 1'!R55</f>
        <v>#N/A</v>
      </c>
    </row>
    <row r="56" spans="2:18" x14ac:dyDescent="0.2">
      <c r="B56" s="234"/>
      <c r="C56" s="47"/>
      <c r="D56" s="211"/>
      <c r="E56" s="362"/>
      <c r="F56" s="362"/>
      <c r="G56" s="362"/>
      <c r="H56" s="362"/>
      <c r="I56" s="362"/>
      <c r="J56" s="362"/>
      <c r="K56" s="362"/>
      <c r="L56" s="362"/>
      <c r="M56" s="362"/>
      <c r="N56" s="362"/>
      <c r="O56" s="362"/>
      <c r="P56" s="362"/>
      <c r="Q56" s="215"/>
      <c r="R56" s="216"/>
    </row>
    <row r="57" spans="2:18" x14ac:dyDescent="0.2">
      <c r="B57" s="399" t="s">
        <v>309</v>
      </c>
      <c r="C57" s="371" t="s">
        <v>226</v>
      </c>
      <c r="D57" s="372" t="s">
        <v>160</v>
      </c>
      <c r="E57" s="373">
        <v>0</v>
      </c>
      <c r="F57" s="373">
        <v>0</v>
      </c>
      <c r="G57" s="373">
        <v>0</v>
      </c>
      <c r="H57" s="378">
        <v>0</v>
      </c>
      <c r="I57" s="378">
        <v>0</v>
      </c>
      <c r="J57" s="378">
        <v>0</v>
      </c>
      <c r="K57" s="378">
        <v>0</v>
      </c>
      <c r="L57" s="378">
        <v>0</v>
      </c>
      <c r="M57" s="378">
        <v>0</v>
      </c>
      <c r="N57" s="378">
        <v>0</v>
      </c>
      <c r="O57" s="378">
        <v>0</v>
      </c>
      <c r="P57" s="378">
        <v>0</v>
      </c>
      <c r="Q57" s="374"/>
      <c r="R57" s="375">
        <v>0</v>
      </c>
    </row>
    <row r="58" spans="2:18" x14ac:dyDescent="0.2">
      <c r="B58" s="399"/>
      <c r="C58" s="376"/>
      <c r="D58" s="372" t="s">
        <v>161</v>
      </c>
      <c r="E58" s="373">
        <v>0</v>
      </c>
      <c r="F58" s="373">
        <v>0</v>
      </c>
      <c r="G58" s="373">
        <v>0</v>
      </c>
      <c r="H58" s="378">
        <v>0</v>
      </c>
      <c r="I58" s="378">
        <v>0</v>
      </c>
      <c r="J58" s="378">
        <v>0</v>
      </c>
      <c r="K58" s="378">
        <v>0</v>
      </c>
      <c r="L58" s="378">
        <v>0</v>
      </c>
      <c r="M58" s="378">
        <v>0</v>
      </c>
      <c r="N58" s="378">
        <v>0</v>
      </c>
      <c r="O58" s="378">
        <v>0</v>
      </c>
      <c r="P58" s="378">
        <v>0</v>
      </c>
      <c r="Q58" s="374"/>
      <c r="R58" s="375">
        <v>0</v>
      </c>
    </row>
    <row r="59" spans="2:18" x14ac:dyDescent="0.2">
      <c r="B59" s="234"/>
      <c r="C59" s="47"/>
      <c r="D59" s="211"/>
      <c r="E59" s="362"/>
      <c r="F59" s="362"/>
      <c r="G59" s="362"/>
      <c r="H59" s="362"/>
      <c r="I59" s="362"/>
      <c r="J59" s="362"/>
      <c r="K59" s="362"/>
      <c r="L59" s="362"/>
      <c r="M59" s="362"/>
      <c r="N59" s="362"/>
      <c r="O59" s="362"/>
      <c r="P59" s="362"/>
      <c r="Q59" s="215"/>
      <c r="R59" s="216"/>
    </row>
    <row r="60" spans="2:18" ht="25.5" x14ac:dyDescent="0.2">
      <c r="B60" s="234" t="s">
        <v>310</v>
      </c>
      <c r="C60" s="231" t="s">
        <v>227</v>
      </c>
      <c r="D60" s="217" t="s">
        <v>160</v>
      </c>
      <c r="E60" s="365" t="e">
        <f>'PSS-A2'!$J$67*'PSS-A8 Page 2'!E54/'PSS-A8 Page 2'!$R$54</f>
        <v>#DIV/0!</v>
      </c>
      <c r="F60" s="365" t="e">
        <f>'PSS-A2'!$J$67*'PSS-A8 Page 2'!F54/'PSS-A8 Page 2'!$R$54</f>
        <v>#DIV/0!</v>
      </c>
      <c r="G60" s="365" t="e">
        <f>'PSS-A2'!$J$67*'PSS-A8 Page 2'!G54/'PSS-A8 Page 2'!$R$54</f>
        <v>#DIV/0!</v>
      </c>
      <c r="H60" s="365" t="e">
        <f>'PSS-A2'!$J$67*'PSS-A8 Page 2'!H54/'PSS-A8 Page 2'!$R$54</f>
        <v>#DIV/0!</v>
      </c>
      <c r="I60" s="365" t="e">
        <f>'PSS-A2'!$J$67*'PSS-A8 Page 2'!I54/'PSS-A8 Page 2'!$R$54</f>
        <v>#DIV/0!</v>
      </c>
      <c r="J60" s="365" t="e">
        <f>'PSS-A2'!$J$67*'PSS-A8 Page 2'!J54/'PSS-A8 Page 2'!$R$54</f>
        <v>#DIV/0!</v>
      </c>
      <c r="K60" s="365" t="e">
        <f>'PSS-A2'!$J$67*'PSS-A8 Page 2'!K54/'PSS-A8 Page 2'!$R$54</f>
        <v>#DIV/0!</v>
      </c>
      <c r="L60" s="365" t="e">
        <f>'PSS-A2'!$J$67*'PSS-A8 Page 2'!L54/'PSS-A8 Page 2'!$R$54</f>
        <v>#DIV/0!</v>
      </c>
      <c r="M60" s="365" t="e">
        <f>'PSS-A2'!$J$67*'PSS-A8 Page 2'!M54/'PSS-A8 Page 2'!$R$54</f>
        <v>#DIV/0!</v>
      </c>
      <c r="N60" s="365" t="e">
        <f>'PSS-A2'!$J$67*'PSS-A8 Page 2'!N54/'PSS-A8 Page 2'!$R$54</f>
        <v>#DIV/0!</v>
      </c>
      <c r="O60" s="365" t="e">
        <f>'PSS-A2'!$J$67*'PSS-A8 Page 2'!O54/'PSS-A8 Page 2'!$R$54</f>
        <v>#DIV/0!</v>
      </c>
      <c r="P60" s="365" t="e">
        <f>'PSS-A2'!$J$67*'PSS-A8 Page 2'!P54/'PSS-A8 Page 2'!$R$54</f>
        <v>#DIV/0!</v>
      </c>
      <c r="Q60" s="219"/>
      <c r="R60" s="260" t="e">
        <f>SUM(E60:P60)+'PSS-A8 Page 1'!R60</f>
        <v>#DIV/0!</v>
      </c>
    </row>
    <row r="61" spans="2:18" ht="6.95" customHeight="1" x14ac:dyDescent="0.2">
      <c r="B61" s="234"/>
      <c r="C61" s="47"/>
      <c r="D61" s="211"/>
      <c r="E61" s="362"/>
      <c r="F61" s="362"/>
      <c r="G61" s="362"/>
      <c r="H61" s="362"/>
      <c r="I61" s="362"/>
      <c r="J61" s="362"/>
      <c r="K61" s="362"/>
      <c r="L61" s="362"/>
      <c r="M61" s="362"/>
      <c r="N61" s="362"/>
      <c r="O61" s="362"/>
      <c r="P61" s="362"/>
      <c r="Q61" s="215"/>
      <c r="R61" s="216"/>
    </row>
    <row r="62" spans="2:18" x14ac:dyDescent="0.2">
      <c r="B62" s="234" t="s">
        <v>311</v>
      </c>
      <c r="C62" s="231" t="s">
        <v>228</v>
      </c>
      <c r="D62" s="217" t="s">
        <v>160</v>
      </c>
      <c r="E62" s="365" t="e">
        <f t="shared" ref="E62:P62" si="6">E54+E57-E60</f>
        <v>#DIV/0!</v>
      </c>
      <c r="F62" s="365" t="e">
        <f t="shared" si="6"/>
        <v>#DIV/0!</v>
      </c>
      <c r="G62" s="365" t="e">
        <f t="shared" si="6"/>
        <v>#DIV/0!</v>
      </c>
      <c r="H62" s="365" t="e">
        <f t="shared" si="6"/>
        <v>#DIV/0!</v>
      </c>
      <c r="I62" s="365" t="e">
        <f t="shared" si="6"/>
        <v>#DIV/0!</v>
      </c>
      <c r="J62" s="365" t="e">
        <f t="shared" si="6"/>
        <v>#DIV/0!</v>
      </c>
      <c r="K62" s="365" t="e">
        <f t="shared" si="6"/>
        <v>#DIV/0!</v>
      </c>
      <c r="L62" s="365" t="e">
        <f t="shared" si="6"/>
        <v>#DIV/0!</v>
      </c>
      <c r="M62" s="365" t="e">
        <f t="shared" si="6"/>
        <v>#DIV/0!</v>
      </c>
      <c r="N62" s="365" t="e">
        <f t="shared" si="6"/>
        <v>#DIV/0!</v>
      </c>
      <c r="O62" s="365" t="e">
        <f t="shared" si="6"/>
        <v>#DIV/0!</v>
      </c>
      <c r="P62" s="365" t="e">
        <f t="shared" si="6"/>
        <v>#DIV/0!</v>
      </c>
      <c r="Q62" s="219"/>
      <c r="R62" s="260" t="e">
        <f>SUM(E62:P62)+'PSS-A8 Page 1'!R62</f>
        <v>#DIV/0!</v>
      </c>
    </row>
    <row r="63" spans="2:18" ht="13.5" thickBot="1" x14ac:dyDescent="0.25">
      <c r="B63" s="400"/>
      <c r="C63" s="419"/>
      <c r="D63" s="420" t="s">
        <v>161</v>
      </c>
      <c r="E63" s="421" t="e">
        <f>E62/'PSS-A8 Page 1'!$O$7</f>
        <v>#DIV/0!</v>
      </c>
      <c r="F63" s="421" t="e">
        <f>F62/'PSS-A8 Page 1'!$O$7</f>
        <v>#DIV/0!</v>
      </c>
      <c r="G63" s="421" t="e">
        <f>G62/'PSS-A8 Page 1'!$O$7</f>
        <v>#DIV/0!</v>
      </c>
      <c r="H63" s="421" t="e">
        <f>H62/'PSS-A8 Page 1'!$O$7</f>
        <v>#DIV/0!</v>
      </c>
      <c r="I63" s="421" t="e">
        <f>I62/'PSS-A8 Page 1'!$O$7</f>
        <v>#DIV/0!</v>
      </c>
      <c r="J63" s="421" t="e">
        <f>J62/'PSS-A8 Page 1'!$O$7</f>
        <v>#DIV/0!</v>
      </c>
      <c r="K63" s="421" t="e">
        <f>K62/'PSS-A8 Page 1'!$O$7</f>
        <v>#DIV/0!</v>
      </c>
      <c r="L63" s="421" t="e">
        <f>L62/'PSS-A8 Page 1'!$O$7</f>
        <v>#DIV/0!</v>
      </c>
      <c r="M63" s="421" t="e">
        <f>M62/'PSS-A8 Page 1'!$O$7</f>
        <v>#DIV/0!</v>
      </c>
      <c r="N63" s="421" t="e">
        <f>N62/'PSS-A8 Page 1'!$O$7</f>
        <v>#DIV/0!</v>
      </c>
      <c r="O63" s="421" t="e">
        <f>O62/'PSS-A8 Page 1'!$O$7</f>
        <v>#DIV/0!</v>
      </c>
      <c r="P63" s="421" t="e">
        <f>P62/'PSS-A8 Page 1'!$O$7</f>
        <v>#DIV/0!</v>
      </c>
      <c r="Q63" s="422"/>
      <c r="R63" s="423" t="e">
        <f>SUM(E63:P63)+'PSS-A8 Page 1'!R63</f>
        <v>#DIV/0!</v>
      </c>
    </row>
  </sheetData>
  <sheetProtection sheet="1" objects="1" scenarios="1"/>
  <mergeCells count="12">
    <mergeCell ref="R11:R13"/>
    <mergeCell ref="M6:N6"/>
    <mergeCell ref="O6:P6"/>
    <mergeCell ref="M7:N7"/>
    <mergeCell ref="O7:P7"/>
    <mergeCell ref="E8:H8"/>
    <mergeCell ref="B2:H2"/>
    <mergeCell ref="J2:L2"/>
    <mergeCell ref="M4:N4"/>
    <mergeCell ref="O4:P4"/>
    <mergeCell ref="M5:N5"/>
    <mergeCell ref="O5:P5"/>
  </mergeCells>
  <phoneticPr fontId="4" type="noConversion"/>
  <conditionalFormatting sqref="E25:Q25">
    <cfRule type="dataBar" priority="7">
      <dataBar>
        <cfvo type="num" val="0"/>
        <cfvo type="num" val="1"/>
        <color rgb="FF008AEF"/>
      </dataBar>
      <extLst>
        <ext xmlns:x14="http://schemas.microsoft.com/office/spreadsheetml/2009/9/main" uri="{B025F937-C7B1-47D3-B67F-A62EFF666E3E}">
          <x14:id>{B8C4F62F-E003-014F-BB2E-87B8FEBC0ECC}</x14:id>
        </ext>
      </extLst>
    </cfRule>
  </conditionalFormatting>
  <conditionalFormatting sqref="E48:Q48 E54:Q55 E62:Q63 Q37:Q38 Q24 E26:Q27 E42:Q44 Q31:Q34 E31:P38 Q40:Q41 E41:P41 E51:Q51">
    <cfRule type="cellIs" dxfId="5" priority="6" operator="equal">
      <formula>0</formula>
    </cfRule>
  </conditionalFormatting>
  <conditionalFormatting sqref="E60:P60">
    <cfRule type="cellIs" dxfId="4" priority="5" operator="equal">
      <formula>0</formula>
    </cfRule>
  </conditionalFormatting>
  <conditionalFormatting sqref="R14:R24 R26:R49 R51:R56 R59:R63">
    <cfRule type="cellIs" dxfId="3" priority="4" operator="equal">
      <formula>0</formula>
    </cfRule>
  </conditionalFormatting>
  <conditionalFormatting sqref="R25">
    <cfRule type="cellIs" dxfId="2" priority="3" operator="equal">
      <formula>0</formula>
    </cfRule>
  </conditionalFormatting>
  <conditionalFormatting sqref="E24:P24">
    <cfRule type="cellIs" dxfId="1" priority="2" operator="equal">
      <formula>0</formula>
    </cfRule>
  </conditionalFormatting>
  <conditionalFormatting sqref="E40:P40">
    <cfRule type="cellIs" dxfId="0" priority="1" operator="equal">
      <formula>0</formula>
    </cfRule>
  </conditionalFormatting>
  <printOptions horizontalCentered="1" verticalCentered="1"/>
  <pageMargins left="0.25" right="0.25" top="0.75000000000000011" bottom="0.75000000000000011" header="0.30000000000000004" footer="0.30000000000000004"/>
  <pageSetup paperSize="9" scale="66" orientation="landscape"/>
  <headerFooter alignWithMargins="0"/>
  <legacy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8C4F62F-E003-014F-BB2E-87B8FEBC0ECC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E25:Q25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M55"/>
  <sheetViews>
    <sheetView topLeftCell="A13" workbookViewId="0">
      <selection activeCell="E15" sqref="E15"/>
    </sheetView>
  </sheetViews>
  <sheetFormatPr defaultColWidth="8.85546875" defaultRowHeight="12.75" x14ac:dyDescent="0.2"/>
  <cols>
    <col min="1" max="1" width="2.7109375" style="43" customWidth="1"/>
    <col min="2" max="2" width="2" style="43" customWidth="1"/>
    <col min="3" max="3" width="7.140625" style="43" customWidth="1"/>
    <col min="4" max="4" width="12" style="43" bestFit="1" customWidth="1"/>
    <col min="5" max="8" width="9.85546875" style="43" customWidth="1"/>
    <col min="9" max="9" width="10.140625" style="43" customWidth="1"/>
    <col min="10" max="12" width="9.85546875" style="43" customWidth="1"/>
    <col min="13" max="13" width="2.28515625" style="43" customWidth="1"/>
    <col min="14" max="16" width="4.28515625" style="43" customWidth="1"/>
    <col min="17" max="17" width="4.42578125" style="43" customWidth="1"/>
    <col min="18" max="18" width="6.140625" style="43" bestFit="1" customWidth="1"/>
    <col min="19" max="19" width="11.28515625" style="43" bestFit="1" customWidth="1"/>
    <col min="20" max="20" width="9.140625" style="43" bestFit="1" customWidth="1"/>
    <col min="21" max="21" width="11" style="43" bestFit="1" customWidth="1"/>
    <col min="22" max="22" width="9.140625" style="43" bestFit="1" customWidth="1"/>
    <col min="23" max="23" width="11" style="43" bestFit="1" customWidth="1"/>
    <col min="24" max="24" width="10" style="43" bestFit="1" customWidth="1"/>
    <col min="25" max="25" width="9.140625" style="43" bestFit="1" customWidth="1"/>
    <col min="26" max="26" width="11" style="43" bestFit="1" customWidth="1"/>
    <col min="27" max="27" width="13.7109375" style="43" bestFit="1" customWidth="1"/>
    <col min="28" max="28" width="16.28515625" style="43" bestFit="1" customWidth="1"/>
    <col min="29" max="43" width="4.42578125" style="43" customWidth="1"/>
    <col min="44" max="16384" width="8.85546875" style="43"/>
  </cols>
  <sheetData>
    <row r="1" spans="1:13" ht="13.5" thickBot="1" x14ac:dyDescent="0.25"/>
    <row r="2" spans="1:13" ht="17.25" customHeight="1" x14ac:dyDescent="0.2">
      <c r="B2" s="326" t="s">
        <v>278</v>
      </c>
      <c r="C2" s="9"/>
      <c r="D2" s="9"/>
      <c r="E2" s="9"/>
      <c r="F2" s="9"/>
      <c r="G2" s="323"/>
      <c r="H2" s="323"/>
      <c r="I2" s="324" t="s">
        <v>162</v>
      </c>
      <c r="J2" s="323"/>
      <c r="K2" s="490" t="s">
        <v>322</v>
      </c>
      <c r="L2" s="323"/>
      <c r="M2" s="325" t="s">
        <v>117</v>
      </c>
    </row>
    <row r="3" spans="1:13" x14ac:dyDescent="0.2">
      <c r="B3" s="207"/>
      <c r="C3" s="208"/>
      <c r="D3" s="208"/>
      <c r="E3" s="47"/>
      <c r="F3" s="47"/>
      <c r="G3" s="47"/>
      <c r="H3" s="47"/>
      <c r="I3" s="209"/>
      <c r="J3" s="209"/>
      <c r="K3" s="209"/>
      <c r="L3" s="209"/>
      <c r="M3" s="86"/>
    </row>
    <row r="4" spans="1:13" x14ac:dyDescent="0.2">
      <c r="B4" s="384"/>
      <c r="C4" s="730" t="s">
        <v>148</v>
      </c>
      <c r="D4" s="730"/>
      <c r="E4" s="731"/>
      <c r="F4" s="732">
        <f>General!D8</f>
        <v>0</v>
      </c>
      <c r="G4" s="712"/>
      <c r="H4" s="380"/>
      <c r="I4" s="381"/>
      <c r="J4" s="90" t="s">
        <v>149</v>
      </c>
      <c r="K4" s="733">
        <f>General!D10</f>
        <v>0</v>
      </c>
      <c r="L4" s="734"/>
      <c r="M4" s="86"/>
    </row>
    <row r="5" spans="1:13" ht="13.5" customHeight="1" x14ac:dyDescent="0.2">
      <c r="B5" s="384"/>
      <c r="C5" s="730" t="s">
        <v>45</v>
      </c>
      <c r="D5" s="730"/>
      <c r="E5" s="731"/>
      <c r="F5" s="732">
        <f>General!D6</f>
        <v>0</v>
      </c>
      <c r="G5" s="712"/>
      <c r="H5" s="380"/>
      <c r="I5" s="381"/>
      <c r="J5" s="91" t="s">
        <v>150</v>
      </c>
      <c r="K5" s="733">
        <f>'PSS-A2'!D6</f>
        <v>0</v>
      </c>
      <c r="L5" s="734"/>
      <c r="M5" s="86"/>
    </row>
    <row r="6" spans="1:13" ht="13.5" customHeight="1" x14ac:dyDescent="0.2">
      <c r="B6" s="384"/>
      <c r="C6" s="730" t="s">
        <v>151</v>
      </c>
      <c r="D6" s="730"/>
      <c r="E6" s="731"/>
      <c r="F6" s="732">
        <f>General!D3</f>
        <v>0</v>
      </c>
      <c r="G6" s="712"/>
      <c r="H6" s="380"/>
      <c r="I6" s="381"/>
      <c r="J6" s="91" t="s">
        <v>163</v>
      </c>
      <c r="K6" s="733" t="e">
        <f>General!D11</f>
        <v>#N/A</v>
      </c>
      <c r="L6" s="734"/>
      <c r="M6" s="86"/>
    </row>
    <row r="7" spans="1:13" ht="13.5" customHeight="1" x14ac:dyDescent="0.2">
      <c r="B7" s="384"/>
      <c r="C7" s="730" t="s">
        <v>55</v>
      </c>
      <c r="D7" s="730"/>
      <c r="E7" s="731"/>
      <c r="F7" s="732" t="str">
        <f>IF(General!D9="","",General!D9)</f>
        <v/>
      </c>
      <c r="G7" s="712"/>
      <c r="H7" s="380"/>
      <c r="I7" s="381"/>
      <c r="J7" s="91"/>
      <c r="K7" s="735"/>
      <c r="L7" s="736"/>
      <c r="M7" s="86"/>
    </row>
    <row r="8" spans="1:13" ht="13.5" customHeight="1" x14ac:dyDescent="0.2">
      <c r="B8" s="384"/>
      <c r="C8" s="730" t="s">
        <v>153</v>
      </c>
      <c r="D8" s="730"/>
      <c r="E8" s="731"/>
      <c r="F8" s="732" t="s">
        <v>356</v>
      </c>
      <c r="G8" s="712"/>
      <c r="H8" s="380"/>
      <c r="I8" s="381"/>
      <c r="J8" s="92" t="s">
        <v>164</v>
      </c>
      <c r="K8" s="737" t="e">
        <f>IF(K6="EUR",1,General!D12)</f>
        <v>#N/A</v>
      </c>
      <c r="L8" s="738"/>
      <c r="M8" s="86"/>
    </row>
    <row r="9" spans="1:13" ht="12.75" customHeight="1" x14ac:dyDescent="0.2">
      <c r="A9" s="93"/>
      <c r="B9" s="384"/>
      <c r="C9" s="730" t="s">
        <v>165</v>
      </c>
      <c r="D9" s="730">
        <f>IF('PSS-A15.1'!F9="month",1,IF('PSS-A15.1'!F9="quarter",3,IF('PSS-A15.1'!F9="year",12)))</f>
        <v>1</v>
      </c>
      <c r="E9" s="731"/>
      <c r="F9" s="728" t="s">
        <v>172</v>
      </c>
      <c r="G9" s="729"/>
      <c r="H9" s="47"/>
      <c r="I9" s="47"/>
      <c r="J9" s="47"/>
      <c r="K9" s="47"/>
      <c r="L9" s="47"/>
      <c r="M9" s="221"/>
    </row>
    <row r="10" spans="1:13" ht="267" customHeight="1" x14ac:dyDescent="0.2">
      <c r="B10" s="314"/>
      <c r="C10" s="315"/>
      <c r="D10" s="315"/>
      <c r="E10" s="315"/>
      <c r="F10" s="47"/>
      <c r="G10" s="47"/>
      <c r="H10" s="47"/>
      <c r="I10" s="47"/>
      <c r="J10" s="47"/>
      <c r="K10" s="47"/>
      <c r="L10" s="47"/>
      <c r="M10" s="221"/>
    </row>
    <row r="11" spans="1:13" x14ac:dyDescent="0.2">
      <c r="B11" s="46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86"/>
    </row>
    <row r="12" spans="1:13" ht="12" customHeight="1" x14ac:dyDescent="0.2">
      <c r="B12" s="46"/>
      <c r="C12" s="319"/>
      <c r="D12" s="320"/>
      <c r="E12" s="742" t="s">
        <v>288</v>
      </c>
      <c r="F12" s="743"/>
      <c r="G12" s="743"/>
      <c r="H12" s="744"/>
      <c r="I12" s="748" t="s">
        <v>298</v>
      </c>
      <c r="J12" s="749"/>
      <c r="K12" s="750"/>
      <c r="L12" s="745" t="s">
        <v>299</v>
      </c>
      <c r="M12" s="86"/>
    </row>
    <row r="13" spans="1:13" ht="12" customHeight="1" x14ac:dyDescent="0.2">
      <c r="B13" s="46"/>
      <c r="C13" s="321"/>
      <c r="D13" s="322"/>
      <c r="E13" s="739" t="s">
        <v>282</v>
      </c>
      <c r="F13" s="740"/>
      <c r="G13" s="741"/>
      <c r="H13" s="754" t="s">
        <v>362</v>
      </c>
      <c r="I13" s="751"/>
      <c r="J13" s="752"/>
      <c r="K13" s="753"/>
      <c r="L13" s="746"/>
      <c r="M13" s="86"/>
    </row>
    <row r="14" spans="1:13" ht="25.5" x14ac:dyDescent="0.2">
      <c r="B14" s="46"/>
      <c r="C14" s="110" t="s">
        <v>166</v>
      </c>
      <c r="D14" s="110" t="s">
        <v>279</v>
      </c>
      <c r="E14" s="360" t="s">
        <v>281</v>
      </c>
      <c r="F14" s="110" t="s">
        <v>294</v>
      </c>
      <c r="G14" s="110" t="s">
        <v>295</v>
      </c>
      <c r="H14" s="755"/>
      <c r="I14" s="110" t="s">
        <v>280</v>
      </c>
      <c r="J14" s="110" t="s">
        <v>281</v>
      </c>
      <c r="K14" s="110" t="s">
        <v>294</v>
      </c>
      <c r="L14" s="747"/>
      <c r="M14" s="86"/>
    </row>
    <row r="15" spans="1:13" x14ac:dyDescent="0.2">
      <c r="B15" s="46"/>
      <c r="C15" s="316">
        <v>1</v>
      </c>
      <c r="D15" s="318">
        <f>IF(C15="",D14,VLOOKUP(C15,'PSS-A8 Calculations'!$B$10:$AB$57,2))</f>
        <v>1</v>
      </c>
      <c r="E15" s="588"/>
      <c r="F15" s="317">
        <f>IF(C15="","",E15)</f>
        <v>0</v>
      </c>
      <c r="G15" s="317" t="e">
        <f>F15*General!$D$15</f>
        <v>#N/A</v>
      </c>
      <c r="H15" s="317" t="e">
        <f>IF(C15="","",LOOKUP(C15,'PSS-A8 Calculations'!$B$10:$B$57,'PSS-A8 Calculations'!$AC$10:$AC$57)/1000)</f>
        <v>#DIV/0!</v>
      </c>
      <c r="I15" s="110" t="str">
        <f>IF(OR(ISERROR(VLOOKUP(C15,General!$A$51:$B$58,2,FALSE)),C15=""),"",VLOOKUP(C15,General!$A$51:$B$58,2,FALSE))</f>
        <v/>
      </c>
      <c r="J15" s="330" t="str">
        <f>IF(I15="","",SUMIF(General!$A$51:$A$58,C15,General!$E$51:$E$58)/1000)</f>
        <v/>
      </c>
      <c r="K15" s="330">
        <f>IF(J15="",0,J15)</f>
        <v>0</v>
      </c>
      <c r="L15" s="317" t="e">
        <f t="shared" ref="L15:L54" si="0">IF(C15="","",K15-G15)</f>
        <v>#N/A</v>
      </c>
      <c r="M15" s="86"/>
    </row>
    <row r="16" spans="1:13" x14ac:dyDescent="0.2">
      <c r="B16" s="46"/>
      <c r="C16" s="316" t="str">
        <f>IF(C15&gt;General!$D$18,"",C15+1)</f>
        <v/>
      </c>
      <c r="D16" s="318">
        <f>IF(C16="",D15,VLOOKUP(C16,'PSS-A8 Calculations'!$B$10:$AB$57,2))</f>
        <v>1</v>
      </c>
      <c r="E16" s="588"/>
      <c r="F16" s="317">
        <f t="shared" ref="F16:F54" si="1">IF(C16="",F15,E16+F15)</f>
        <v>0</v>
      </c>
      <c r="G16" s="317" t="e">
        <f>F16*General!$D$15</f>
        <v>#N/A</v>
      </c>
      <c r="H16" s="317" t="e">
        <f>IF(C16="",H15,LOOKUP(C16,'PSS-A8 Calculations'!$B$10:$B$57,'PSS-A8 Calculations'!$AC$10:$AC$57)/1000)</f>
        <v>#DIV/0!</v>
      </c>
      <c r="I16" s="110" t="str">
        <f>IF(OR(ISERROR(VLOOKUP(C16,General!$A$51:$B$58,2,FALSE)),C16=""),"",VLOOKUP(C16,General!$A$51:$B$58,2,FALSE))</f>
        <v/>
      </c>
      <c r="J16" s="330" t="str">
        <f>IF(I16="","",SUMIF(General!$A$51:$A$58,C16,General!$E$51:$E$58)/1000)</f>
        <v/>
      </c>
      <c r="K16" s="330">
        <f>IF(J16="",K15,J16+K15)</f>
        <v>0</v>
      </c>
      <c r="L16" s="317" t="str">
        <f t="shared" si="0"/>
        <v/>
      </c>
      <c r="M16" s="86"/>
    </row>
    <row r="17" spans="2:13" x14ac:dyDescent="0.2">
      <c r="B17" s="46"/>
      <c r="C17" s="316" t="str">
        <f>IF(C16&gt;General!$D$18,"",C16+1)</f>
        <v/>
      </c>
      <c r="D17" s="318">
        <f>IF(C17="",D16,VLOOKUP(C17,'PSS-A8 Calculations'!$B$10:$AB$57,2))</f>
        <v>1</v>
      </c>
      <c r="E17" s="588"/>
      <c r="F17" s="317">
        <f t="shared" si="1"/>
        <v>0</v>
      </c>
      <c r="G17" s="317" t="e">
        <f>F17*General!$D$15</f>
        <v>#N/A</v>
      </c>
      <c r="H17" s="317" t="e">
        <f>IF(C17="",H16,LOOKUP(C17,'PSS-A8 Calculations'!$B$10:$B$57,'PSS-A8 Calculations'!$AC$10:$AC$57)/1000)</f>
        <v>#DIV/0!</v>
      </c>
      <c r="I17" s="110" t="str">
        <f>IF(OR(ISERROR(VLOOKUP(C17,General!$A$51:$B$58,2,FALSE)),C17=""),"",VLOOKUP(C17,General!$A$51:$B$58,2,FALSE))</f>
        <v/>
      </c>
      <c r="J17" s="330" t="str">
        <f>IF(I17="","",SUMIF(General!$A$51:$A$58,C17,General!$E$51:$E$58)/1000)</f>
        <v/>
      </c>
      <c r="K17" s="330">
        <f t="shared" ref="K17:K54" si="2">IF(J17="",K16,J17+K16)</f>
        <v>0</v>
      </c>
      <c r="L17" s="317" t="str">
        <f t="shared" si="0"/>
        <v/>
      </c>
      <c r="M17" s="86"/>
    </row>
    <row r="18" spans="2:13" x14ac:dyDescent="0.2">
      <c r="B18" s="46"/>
      <c r="C18" s="316" t="str">
        <f>IF(C17&gt;General!$D$18,"",C17+1)</f>
        <v/>
      </c>
      <c r="D18" s="318">
        <f>IF(C18="",D17,VLOOKUP(C18,'PSS-A8 Calculations'!$B$10:$AB$57,2))</f>
        <v>1</v>
      </c>
      <c r="E18" s="588"/>
      <c r="F18" s="317">
        <f t="shared" si="1"/>
        <v>0</v>
      </c>
      <c r="G18" s="317" t="e">
        <f>F18*General!$D$15</f>
        <v>#N/A</v>
      </c>
      <c r="H18" s="317" t="e">
        <f>IF(C18="",H17,LOOKUP(C18,'PSS-A8 Calculations'!$B$10:$B$57,'PSS-A8 Calculations'!$AC$10:$AC$57)/1000)</f>
        <v>#DIV/0!</v>
      </c>
      <c r="I18" s="110" t="str">
        <f>IF(OR(ISERROR(VLOOKUP(C18,General!$A$51:$B$58,2,FALSE)),C18=""),"",VLOOKUP(C18,General!$A$51:$B$58,2,FALSE))</f>
        <v/>
      </c>
      <c r="J18" s="330" t="str">
        <f>IF(I18="","",SUMIF(General!$A$51:$A$58,C18,General!$E$51:$E$58)/1000)</f>
        <v/>
      </c>
      <c r="K18" s="330">
        <f t="shared" si="2"/>
        <v>0</v>
      </c>
      <c r="L18" s="317" t="str">
        <f t="shared" si="0"/>
        <v/>
      </c>
      <c r="M18" s="86"/>
    </row>
    <row r="19" spans="2:13" x14ac:dyDescent="0.2">
      <c r="B19" s="46"/>
      <c r="C19" s="316" t="str">
        <f>IF(C18&gt;General!$D$18,"",C18+1)</f>
        <v/>
      </c>
      <c r="D19" s="318">
        <f>IF(C19="",D18,VLOOKUP(C19,'PSS-A8 Calculations'!$B$10:$AB$57,2))</f>
        <v>1</v>
      </c>
      <c r="E19" s="588"/>
      <c r="F19" s="317">
        <f t="shared" si="1"/>
        <v>0</v>
      </c>
      <c r="G19" s="317" t="e">
        <f>F19*General!$D$15</f>
        <v>#N/A</v>
      </c>
      <c r="H19" s="317" t="e">
        <f>IF(C19="",H18,LOOKUP(C19,'PSS-A8 Calculations'!$B$10:$B$57,'PSS-A8 Calculations'!$AC$10:$AC$57)/1000)</f>
        <v>#DIV/0!</v>
      </c>
      <c r="I19" s="110" t="str">
        <f>IF(OR(ISERROR(VLOOKUP(C19,General!$A$51:$B$58,2,FALSE)),C19=""),"",VLOOKUP(C19,General!$A$51:$B$58,2,FALSE))</f>
        <v/>
      </c>
      <c r="J19" s="330" t="str">
        <f>IF(I19="","",SUMIF(General!$A$51:$A$58,C19,General!$E$51:$E$58)/1000)</f>
        <v/>
      </c>
      <c r="K19" s="330">
        <f t="shared" si="2"/>
        <v>0</v>
      </c>
      <c r="L19" s="317" t="str">
        <f t="shared" si="0"/>
        <v/>
      </c>
      <c r="M19" s="86"/>
    </row>
    <row r="20" spans="2:13" x14ac:dyDescent="0.2">
      <c r="B20" s="46"/>
      <c r="C20" s="316" t="str">
        <f>IF(C19&gt;General!$D$18,"",C19+1)</f>
        <v/>
      </c>
      <c r="D20" s="318">
        <f>IF(C20="",D19,VLOOKUP(C20,'PSS-A8 Calculations'!$B$10:$AB$57,2))</f>
        <v>1</v>
      </c>
      <c r="E20" s="588"/>
      <c r="F20" s="317">
        <f t="shared" si="1"/>
        <v>0</v>
      </c>
      <c r="G20" s="317" t="e">
        <f>F20*General!$D$15</f>
        <v>#N/A</v>
      </c>
      <c r="H20" s="317" t="e">
        <f>IF(C20="",H19,LOOKUP(C20,'PSS-A8 Calculations'!$B$10:$B$57,'PSS-A8 Calculations'!$AC$10:$AC$57)/1000)</f>
        <v>#DIV/0!</v>
      </c>
      <c r="I20" s="110" t="str">
        <f>IF(OR(ISERROR(VLOOKUP(C20,General!$A$51:$B$58,2,FALSE)),C20=""),"",VLOOKUP(C20,General!$A$51:$B$58,2,FALSE))</f>
        <v/>
      </c>
      <c r="J20" s="330" t="str">
        <f>IF(I20="","",SUMIF(General!$A$51:$A$58,C20,General!$E$51:$E$58)/1000)</f>
        <v/>
      </c>
      <c r="K20" s="330">
        <f t="shared" si="2"/>
        <v>0</v>
      </c>
      <c r="L20" s="317" t="str">
        <f t="shared" si="0"/>
        <v/>
      </c>
      <c r="M20" s="86"/>
    </row>
    <row r="21" spans="2:13" x14ac:dyDescent="0.2">
      <c r="B21" s="46"/>
      <c r="C21" s="316" t="str">
        <f>IF(C20&gt;General!$D$18,"",C20+1)</f>
        <v/>
      </c>
      <c r="D21" s="318">
        <f>IF(C21="",D20,VLOOKUP(C21,'PSS-A8 Calculations'!$B$10:$AB$57,2))</f>
        <v>1</v>
      </c>
      <c r="E21" s="588"/>
      <c r="F21" s="317">
        <f t="shared" si="1"/>
        <v>0</v>
      </c>
      <c r="G21" s="317" t="e">
        <f>F21*General!$D$15</f>
        <v>#N/A</v>
      </c>
      <c r="H21" s="317" t="e">
        <f>IF(C21="",H20,LOOKUP(C21,'PSS-A8 Calculations'!$B$10:$B$57,'PSS-A8 Calculations'!$AC$10:$AC$57)/1000)</f>
        <v>#DIV/0!</v>
      </c>
      <c r="I21" s="110" t="str">
        <f>IF(OR(ISERROR(VLOOKUP(C21,General!$A$51:$B$58,2,FALSE)),C21=""),"",VLOOKUP(C21,General!$A$51:$B$58,2,FALSE))</f>
        <v/>
      </c>
      <c r="J21" s="330" t="str">
        <f>IF(I21="","",SUMIF(General!$A$51:$A$58,C21,General!$E$51:$E$58)/1000)</f>
        <v/>
      </c>
      <c r="K21" s="330">
        <f t="shared" si="2"/>
        <v>0</v>
      </c>
      <c r="L21" s="317" t="str">
        <f t="shared" si="0"/>
        <v/>
      </c>
      <c r="M21" s="86"/>
    </row>
    <row r="22" spans="2:13" x14ac:dyDescent="0.2">
      <c r="B22" s="46"/>
      <c r="C22" s="316" t="str">
        <f>IF(C21&gt;General!$D$18,"",C21+1)</f>
        <v/>
      </c>
      <c r="D22" s="318">
        <f>IF(C22="",D21,VLOOKUP(C22,'PSS-A8 Calculations'!$B$10:$AB$57,2))</f>
        <v>1</v>
      </c>
      <c r="E22" s="588"/>
      <c r="F22" s="317">
        <f t="shared" si="1"/>
        <v>0</v>
      </c>
      <c r="G22" s="317" t="e">
        <f>F22*General!$D$15</f>
        <v>#N/A</v>
      </c>
      <c r="H22" s="317" t="e">
        <f>IF(C22="",H21,LOOKUP(C22,'PSS-A8 Calculations'!$B$10:$B$57,'PSS-A8 Calculations'!$AC$10:$AC$57)/1000)</f>
        <v>#DIV/0!</v>
      </c>
      <c r="I22" s="110" t="str">
        <f>IF(OR(ISERROR(VLOOKUP(C22,General!$A$51:$B$58,2,FALSE)),C22=""),"",VLOOKUP(C22,General!$A$51:$B$58,2,FALSE))</f>
        <v/>
      </c>
      <c r="J22" s="330" t="str">
        <f>IF(I22="","",SUMIF(General!$A$51:$A$58,C22,General!$E$51:$E$58)/1000)</f>
        <v/>
      </c>
      <c r="K22" s="330">
        <f t="shared" si="2"/>
        <v>0</v>
      </c>
      <c r="L22" s="317" t="str">
        <f t="shared" si="0"/>
        <v/>
      </c>
      <c r="M22" s="86"/>
    </row>
    <row r="23" spans="2:13" x14ac:dyDescent="0.2">
      <c r="B23" s="46"/>
      <c r="C23" s="316" t="str">
        <f>IF(C22&gt;General!$D$18,"",C22+1)</f>
        <v/>
      </c>
      <c r="D23" s="318">
        <f>IF(C23="",D22,VLOOKUP(C23,'PSS-A8 Calculations'!$B$10:$AB$57,2))</f>
        <v>1</v>
      </c>
      <c r="E23" s="588"/>
      <c r="F23" s="317">
        <f t="shared" si="1"/>
        <v>0</v>
      </c>
      <c r="G23" s="317" t="e">
        <f>F23*General!$D$15</f>
        <v>#N/A</v>
      </c>
      <c r="H23" s="317" t="e">
        <f>IF(C23="",H22,LOOKUP(C23,'PSS-A8 Calculations'!$B$10:$B$57,'PSS-A8 Calculations'!$AC$10:$AC$57)/1000)</f>
        <v>#DIV/0!</v>
      </c>
      <c r="I23" s="110" t="str">
        <f>IF(OR(ISERROR(VLOOKUP(C23,General!$A$51:$B$58,2,FALSE)),C23=""),"",VLOOKUP(C23,General!$A$51:$B$58,2,FALSE))</f>
        <v/>
      </c>
      <c r="J23" s="330" t="str">
        <f>IF(I23="","",SUMIF(General!$A$51:$A$58,C23,General!$E$51:$E$58)/1000)</f>
        <v/>
      </c>
      <c r="K23" s="330">
        <f t="shared" si="2"/>
        <v>0</v>
      </c>
      <c r="L23" s="317" t="str">
        <f t="shared" si="0"/>
        <v/>
      </c>
      <c r="M23" s="86"/>
    </row>
    <row r="24" spans="2:13" x14ac:dyDescent="0.2">
      <c r="B24" s="46"/>
      <c r="C24" s="316" t="str">
        <f>IF(C23&gt;General!$D$18,"",C23+1)</f>
        <v/>
      </c>
      <c r="D24" s="318">
        <f>IF(C24="",D23,VLOOKUP(C24,'PSS-A8 Calculations'!$B$10:$AB$57,2))</f>
        <v>1</v>
      </c>
      <c r="E24" s="588"/>
      <c r="F24" s="317">
        <f t="shared" si="1"/>
        <v>0</v>
      </c>
      <c r="G24" s="317" t="e">
        <f>F24*General!$D$15</f>
        <v>#N/A</v>
      </c>
      <c r="H24" s="317" t="e">
        <f>IF(C24="",H23,LOOKUP(C24,'PSS-A8 Calculations'!$B$10:$B$57,'PSS-A8 Calculations'!$AC$10:$AC$57)/1000)</f>
        <v>#DIV/0!</v>
      </c>
      <c r="I24" s="110" t="str">
        <f>IF(OR(ISERROR(VLOOKUP(C24,General!$A$51:$B$58,2,FALSE)),C24=""),"",VLOOKUP(C24,General!$A$51:$B$58,2,FALSE))</f>
        <v/>
      </c>
      <c r="J24" s="330" t="str">
        <f>IF(I24="","",SUMIF(General!$A$51:$A$58,C24,General!$E$51:$E$58)/1000)</f>
        <v/>
      </c>
      <c r="K24" s="330">
        <f t="shared" si="2"/>
        <v>0</v>
      </c>
      <c r="L24" s="317" t="str">
        <f t="shared" si="0"/>
        <v/>
      </c>
      <c r="M24" s="86"/>
    </row>
    <row r="25" spans="2:13" x14ac:dyDescent="0.2">
      <c r="B25" s="46"/>
      <c r="C25" s="316" t="str">
        <f>IF(C24&gt;General!$D$18,"",C24+1)</f>
        <v/>
      </c>
      <c r="D25" s="318">
        <f>IF(C25="",D24,VLOOKUP(C25,'PSS-A8 Calculations'!$B$10:$AB$57,2))</f>
        <v>1</v>
      </c>
      <c r="E25" s="588"/>
      <c r="F25" s="317">
        <f t="shared" si="1"/>
        <v>0</v>
      </c>
      <c r="G25" s="317" t="e">
        <f>F25*General!$D$15</f>
        <v>#N/A</v>
      </c>
      <c r="H25" s="317" t="e">
        <f>IF(C25="",H24,LOOKUP(C25,'PSS-A8 Calculations'!$B$10:$B$57,'PSS-A8 Calculations'!$AC$10:$AC$57)/1000)</f>
        <v>#DIV/0!</v>
      </c>
      <c r="I25" s="110" t="str">
        <f>IF(OR(ISERROR(VLOOKUP(C25,General!$A$51:$B$58,2,FALSE)),C25=""),"",VLOOKUP(C25,General!$A$51:$B$58,2,FALSE))</f>
        <v/>
      </c>
      <c r="J25" s="330" t="str">
        <f>IF(I25="","",SUMIF(General!$A$51:$A$58,C25,General!$E$51:$E$58)/1000)</f>
        <v/>
      </c>
      <c r="K25" s="330">
        <f t="shared" si="2"/>
        <v>0</v>
      </c>
      <c r="L25" s="317" t="str">
        <f t="shared" si="0"/>
        <v/>
      </c>
      <c r="M25" s="86"/>
    </row>
    <row r="26" spans="2:13" ht="12" customHeight="1" x14ac:dyDescent="0.2">
      <c r="B26" s="46"/>
      <c r="C26" s="316" t="str">
        <f>IF(C25&gt;General!$D$18,"",C25+1)</f>
        <v/>
      </c>
      <c r="D26" s="318">
        <f>IF(C26="",D25,VLOOKUP(C26,'PSS-A8 Calculations'!$B$10:$AB$57,2))</f>
        <v>1</v>
      </c>
      <c r="E26" s="588"/>
      <c r="F26" s="317">
        <f t="shared" si="1"/>
        <v>0</v>
      </c>
      <c r="G26" s="317" t="e">
        <f>F26*General!$D$15</f>
        <v>#N/A</v>
      </c>
      <c r="H26" s="317" t="e">
        <f>IF(C26="",H25,LOOKUP(C26,'PSS-A8 Calculations'!$B$10:$B$57,'PSS-A8 Calculations'!$AC$10:$AC$57)/1000)</f>
        <v>#DIV/0!</v>
      </c>
      <c r="I26" s="110" t="str">
        <f>IF(OR(ISERROR(VLOOKUP(C26,General!$A$51:$B$58,2,FALSE)),C26=""),"",VLOOKUP(C26,General!$A$51:$B$58,2,FALSE))</f>
        <v/>
      </c>
      <c r="J26" s="330" t="str">
        <f>IF(I26="","",SUMIF(General!$A$51:$A$58,C26,General!$E$51:$E$58)/1000)</f>
        <v/>
      </c>
      <c r="K26" s="330">
        <f t="shared" si="2"/>
        <v>0</v>
      </c>
      <c r="L26" s="317" t="str">
        <f t="shared" si="0"/>
        <v/>
      </c>
      <c r="M26" s="86"/>
    </row>
    <row r="27" spans="2:13" x14ac:dyDescent="0.2">
      <c r="B27" s="46"/>
      <c r="C27" s="316" t="str">
        <f>IF(C26&gt;General!$D$18,"",C26+1)</f>
        <v/>
      </c>
      <c r="D27" s="318">
        <f>IF(C27="",D26,VLOOKUP(C27,'PSS-A8 Calculations'!$B$10:$AB$57,2))</f>
        <v>1</v>
      </c>
      <c r="E27" s="588"/>
      <c r="F27" s="317">
        <f t="shared" si="1"/>
        <v>0</v>
      </c>
      <c r="G27" s="317" t="e">
        <f>F27*General!$D$15</f>
        <v>#N/A</v>
      </c>
      <c r="H27" s="317" t="e">
        <f>IF(C27="",H26,LOOKUP(C27,'PSS-A8 Calculations'!$B$10:$B$57,'PSS-A8 Calculations'!$AC$10:$AC$57)/1000)</f>
        <v>#DIV/0!</v>
      </c>
      <c r="I27" s="110" t="str">
        <f>IF(OR(ISERROR(VLOOKUP(C27,General!$A$51:$B$58,2,FALSE)),C27=""),"",VLOOKUP(C27,General!$A$51:$B$58,2,FALSE))</f>
        <v/>
      </c>
      <c r="J27" s="330" t="str">
        <f>IF(I27="","",SUMIF(General!$A$51:$A$58,C27,General!$E$51:$E$58)/1000)</f>
        <v/>
      </c>
      <c r="K27" s="330">
        <f t="shared" si="2"/>
        <v>0</v>
      </c>
      <c r="L27" s="317" t="str">
        <f t="shared" si="0"/>
        <v/>
      </c>
      <c r="M27" s="86"/>
    </row>
    <row r="28" spans="2:13" x14ac:dyDescent="0.2">
      <c r="B28" s="46"/>
      <c r="C28" s="316" t="str">
        <f>IF(C27&gt;General!$D$18,"",C27+1)</f>
        <v/>
      </c>
      <c r="D28" s="318">
        <f>IF(C28="",D27,VLOOKUP(C28,'PSS-A8 Calculations'!$B$10:$AB$57,2))</f>
        <v>1</v>
      </c>
      <c r="E28" s="588"/>
      <c r="F28" s="317">
        <f t="shared" si="1"/>
        <v>0</v>
      </c>
      <c r="G28" s="317" t="e">
        <f>F28*General!$D$15</f>
        <v>#N/A</v>
      </c>
      <c r="H28" s="317" t="e">
        <f>IF(C28="",H27,LOOKUP(C28,'PSS-A8 Calculations'!$B$10:$B$57,'PSS-A8 Calculations'!$AC$10:$AC$57)/1000)</f>
        <v>#DIV/0!</v>
      </c>
      <c r="I28" s="110" t="str">
        <f>IF(OR(ISERROR(VLOOKUP(C28,General!$A$51:$B$58,2,FALSE)),C28=""),"",VLOOKUP(C28,General!$A$51:$B$58,2,FALSE))</f>
        <v/>
      </c>
      <c r="J28" s="330" t="str">
        <f>IF(I28="","",SUMIF(General!$A$51:$A$58,C28,General!$E$51:$E$58)/1000)</f>
        <v/>
      </c>
      <c r="K28" s="330">
        <f t="shared" si="2"/>
        <v>0</v>
      </c>
      <c r="L28" s="317" t="str">
        <f t="shared" si="0"/>
        <v/>
      </c>
      <c r="M28" s="86"/>
    </row>
    <row r="29" spans="2:13" x14ac:dyDescent="0.2">
      <c r="B29" s="46"/>
      <c r="C29" s="316" t="str">
        <f>IF(C28&gt;General!$D$18,"",C28+1)</f>
        <v/>
      </c>
      <c r="D29" s="318">
        <f>IF(C29="",D28,VLOOKUP(C29,'PSS-A8 Calculations'!$B$10:$AB$57,2))</f>
        <v>1</v>
      </c>
      <c r="E29" s="588"/>
      <c r="F29" s="317">
        <f t="shared" si="1"/>
        <v>0</v>
      </c>
      <c r="G29" s="317" t="e">
        <f>F29*General!$D$15</f>
        <v>#N/A</v>
      </c>
      <c r="H29" s="317" t="e">
        <f>IF(C29="",H28,LOOKUP(C29,'PSS-A8 Calculations'!$B$10:$B$57,'PSS-A8 Calculations'!$AC$10:$AC$57)/1000)</f>
        <v>#DIV/0!</v>
      </c>
      <c r="I29" s="110" t="str">
        <f>IF(OR(ISERROR(VLOOKUP(C29,General!$A$51:$B$58,2,FALSE)),C29=""),"",VLOOKUP(C29,General!$A$51:$B$58,2,FALSE))</f>
        <v/>
      </c>
      <c r="J29" s="330" t="str">
        <f>IF(I29="","",SUMIF(General!$A$51:$A$58,C29,General!$E$51:$E$58)/1000)</f>
        <v/>
      </c>
      <c r="K29" s="330">
        <f t="shared" si="2"/>
        <v>0</v>
      </c>
      <c r="L29" s="317" t="str">
        <f t="shared" si="0"/>
        <v/>
      </c>
      <c r="M29" s="86"/>
    </row>
    <row r="30" spans="2:13" x14ac:dyDescent="0.2">
      <c r="B30" s="46"/>
      <c r="C30" s="316" t="str">
        <f>IF(C29&gt;General!$D$18,"",C29+1)</f>
        <v/>
      </c>
      <c r="D30" s="318">
        <f>IF(C30="",D29,VLOOKUP(C30,'PSS-A8 Calculations'!$B$10:$AB$57,2))</f>
        <v>1</v>
      </c>
      <c r="E30" s="588"/>
      <c r="F30" s="317">
        <f t="shared" si="1"/>
        <v>0</v>
      </c>
      <c r="G30" s="317" t="e">
        <f>F30*General!$D$15</f>
        <v>#N/A</v>
      </c>
      <c r="H30" s="317" t="e">
        <f>IF(C30="",H29,LOOKUP(C30,'PSS-A8 Calculations'!$B$10:$B$57,'PSS-A8 Calculations'!$AC$10:$AC$57)/1000)</f>
        <v>#DIV/0!</v>
      </c>
      <c r="I30" s="110" t="str">
        <f>IF(OR(ISERROR(VLOOKUP(C30,General!$A$51:$B$58,2,FALSE)),C30=""),"",VLOOKUP(C30,General!$A$51:$B$58,2,FALSE))</f>
        <v/>
      </c>
      <c r="J30" s="330" t="str">
        <f>IF(I30="","",SUMIF(General!$A$51:$A$58,C30,General!$E$51:$E$58)/1000)</f>
        <v/>
      </c>
      <c r="K30" s="330">
        <f t="shared" si="2"/>
        <v>0</v>
      </c>
      <c r="L30" s="317" t="str">
        <f t="shared" si="0"/>
        <v/>
      </c>
      <c r="M30" s="86"/>
    </row>
    <row r="31" spans="2:13" x14ac:dyDescent="0.2">
      <c r="B31" s="46"/>
      <c r="C31" s="316" t="str">
        <f>IF(C30&gt;General!$D$18,"",C30+1)</f>
        <v/>
      </c>
      <c r="D31" s="318">
        <f>IF(C31="",D30,VLOOKUP(C31,'PSS-A8 Calculations'!$B$10:$AB$57,2))</f>
        <v>1</v>
      </c>
      <c r="E31" s="588"/>
      <c r="F31" s="317">
        <f t="shared" si="1"/>
        <v>0</v>
      </c>
      <c r="G31" s="317" t="e">
        <f>F31*General!$D$15</f>
        <v>#N/A</v>
      </c>
      <c r="H31" s="317" t="e">
        <f>IF(C31="",H30,LOOKUP(C31,'PSS-A8 Calculations'!$B$10:$B$57,'PSS-A8 Calculations'!$AC$10:$AC$57)/1000)</f>
        <v>#DIV/0!</v>
      </c>
      <c r="I31" s="110" t="str">
        <f>IF(OR(ISERROR(VLOOKUP(C31,General!$A$51:$B$58,2,FALSE)),C31=""),"",VLOOKUP(C31,General!$A$51:$B$58,2,FALSE))</f>
        <v/>
      </c>
      <c r="J31" s="330" t="str">
        <f>IF(I31="","",SUMIF(General!$A$51:$A$58,C31,General!$E$51:$E$58)/1000)</f>
        <v/>
      </c>
      <c r="K31" s="330">
        <f t="shared" si="2"/>
        <v>0</v>
      </c>
      <c r="L31" s="317" t="str">
        <f t="shared" si="0"/>
        <v/>
      </c>
      <c r="M31" s="86"/>
    </row>
    <row r="32" spans="2:13" x14ac:dyDescent="0.2">
      <c r="B32" s="46"/>
      <c r="C32" s="316" t="str">
        <f>IF(C31&gt;General!$D$18,"",C31+1)</f>
        <v/>
      </c>
      <c r="D32" s="318">
        <f>IF(C32="",D31,VLOOKUP(C32,'PSS-A8 Calculations'!$B$10:$AB$57,2))</f>
        <v>1</v>
      </c>
      <c r="E32" s="588"/>
      <c r="F32" s="317">
        <f t="shared" si="1"/>
        <v>0</v>
      </c>
      <c r="G32" s="317" t="e">
        <f>F32*General!$D$15</f>
        <v>#N/A</v>
      </c>
      <c r="H32" s="317" t="e">
        <f>IF(C32="",H31,LOOKUP(C32,'PSS-A8 Calculations'!$B$10:$B$57,'PSS-A8 Calculations'!$AC$10:$AC$57)/1000)</f>
        <v>#DIV/0!</v>
      </c>
      <c r="I32" s="110" t="str">
        <f>IF(OR(ISERROR(VLOOKUP(C32,General!$A$51:$B$58,2,FALSE)),C32=""),"",VLOOKUP(C32,General!$A$51:$B$58,2,FALSE))</f>
        <v/>
      </c>
      <c r="J32" s="330" t="str">
        <f>IF(I32="","",SUMIF(General!$A$51:$A$58,C32,General!$E$51:$E$58)/1000)</f>
        <v/>
      </c>
      <c r="K32" s="330">
        <f t="shared" si="2"/>
        <v>0</v>
      </c>
      <c r="L32" s="317" t="str">
        <f t="shared" si="0"/>
        <v/>
      </c>
      <c r="M32" s="86"/>
    </row>
    <row r="33" spans="2:13" x14ac:dyDescent="0.2">
      <c r="B33" s="46"/>
      <c r="C33" s="316" t="str">
        <f>IF(C32&gt;General!$D$18,"",C32+1)</f>
        <v/>
      </c>
      <c r="D33" s="318">
        <f>IF(C33="",D32,VLOOKUP(C33,'PSS-A8 Calculations'!$B$10:$AB$57,2))</f>
        <v>1</v>
      </c>
      <c r="E33" s="588"/>
      <c r="F33" s="317">
        <f t="shared" si="1"/>
        <v>0</v>
      </c>
      <c r="G33" s="317" t="e">
        <f>F33*General!$D$15</f>
        <v>#N/A</v>
      </c>
      <c r="H33" s="317" t="e">
        <f>IF(C33="",H32,LOOKUP(C33,'PSS-A8 Calculations'!$B$10:$B$57,'PSS-A8 Calculations'!$AC$10:$AC$57)/1000)</f>
        <v>#DIV/0!</v>
      </c>
      <c r="I33" s="110" t="str">
        <f>IF(OR(ISERROR(VLOOKUP(C33,General!$A$51:$B$58,2,FALSE)),C33=""),"",VLOOKUP(C33,General!$A$51:$B$58,2,FALSE))</f>
        <v/>
      </c>
      <c r="J33" s="330" t="str">
        <f>IF(I33="","",SUMIF(General!$A$51:$A$58,C33,General!$E$51:$E$58)/1000)</f>
        <v/>
      </c>
      <c r="K33" s="330">
        <f t="shared" si="2"/>
        <v>0</v>
      </c>
      <c r="L33" s="317" t="str">
        <f t="shared" si="0"/>
        <v/>
      </c>
      <c r="M33" s="86"/>
    </row>
    <row r="34" spans="2:13" x14ac:dyDescent="0.2">
      <c r="B34" s="46"/>
      <c r="C34" s="316" t="str">
        <f>IF(C33&gt;General!$D$18,"",C33+1)</f>
        <v/>
      </c>
      <c r="D34" s="318">
        <f>IF(C34="",D33,VLOOKUP(C34,'PSS-A8 Calculations'!$B$10:$AB$57,2))</f>
        <v>1</v>
      </c>
      <c r="E34" s="588"/>
      <c r="F34" s="317">
        <f t="shared" si="1"/>
        <v>0</v>
      </c>
      <c r="G34" s="317" t="e">
        <f>F34*General!$D$15</f>
        <v>#N/A</v>
      </c>
      <c r="H34" s="317" t="e">
        <f>IF(C34="",H33,LOOKUP(C34,'PSS-A8 Calculations'!$B$10:$B$57,'PSS-A8 Calculations'!$AC$10:$AC$57)/1000)</f>
        <v>#DIV/0!</v>
      </c>
      <c r="I34" s="110" t="str">
        <f>IF(OR(ISERROR(VLOOKUP(C34,General!$A$51:$B$58,2,FALSE)),C34=""),"",VLOOKUP(C34,General!$A$51:$B$58,2,FALSE))</f>
        <v/>
      </c>
      <c r="J34" s="330" t="str">
        <f>IF(I34="","",SUMIF(General!$A$51:$A$58,C34,General!$E$51:$E$58)/1000)</f>
        <v/>
      </c>
      <c r="K34" s="330">
        <f t="shared" si="2"/>
        <v>0</v>
      </c>
      <c r="L34" s="317" t="str">
        <f t="shared" si="0"/>
        <v/>
      </c>
      <c r="M34" s="86"/>
    </row>
    <row r="35" spans="2:13" x14ac:dyDescent="0.2">
      <c r="B35" s="46"/>
      <c r="C35" s="316" t="str">
        <f>IF(C34&gt;General!$D$18,"",C34+1)</f>
        <v/>
      </c>
      <c r="D35" s="318">
        <f>IF(C35="",D34,VLOOKUP(C35,'PSS-A8 Calculations'!$B$10:$AB$57,2))</f>
        <v>1</v>
      </c>
      <c r="E35" s="588"/>
      <c r="F35" s="317">
        <f t="shared" si="1"/>
        <v>0</v>
      </c>
      <c r="G35" s="317" t="e">
        <f>F35*General!$D$15</f>
        <v>#N/A</v>
      </c>
      <c r="H35" s="317" t="e">
        <f>IF(C35="",H34,LOOKUP(C35,'PSS-A8 Calculations'!$B$10:$B$57,'PSS-A8 Calculations'!$AC$10:$AC$57)/1000)</f>
        <v>#DIV/0!</v>
      </c>
      <c r="I35" s="110" t="str">
        <f>IF(OR(ISERROR(VLOOKUP(C35,General!$A$51:$B$58,2,FALSE)),C35=""),"",VLOOKUP(C35,General!$A$51:$B$58,2,FALSE))</f>
        <v/>
      </c>
      <c r="J35" s="330" t="str">
        <f>IF(I35="","",SUMIF(General!$A$51:$A$58,C35,General!$E$51:$E$58)/1000)</f>
        <v/>
      </c>
      <c r="K35" s="330">
        <f t="shared" si="2"/>
        <v>0</v>
      </c>
      <c r="L35" s="317" t="str">
        <f t="shared" si="0"/>
        <v/>
      </c>
      <c r="M35" s="86"/>
    </row>
    <row r="36" spans="2:13" x14ac:dyDescent="0.2">
      <c r="B36" s="46"/>
      <c r="C36" s="316" t="str">
        <f>IF(C35&gt;General!$D$18,"",C35+1)</f>
        <v/>
      </c>
      <c r="D36" s="318">
        <f>IF(C36="",D35,VLOOKUP(C36,'PSS-A8 Calculations'!$B$10:$AB$57,2))</f>
        <v>1</v>
      </c>
      <c r="E36" s="588"/>
      <c r="F36" s="317">
        <f t="shared" si="1"/>
        <v>0</v>
      </c>
      <c r="G36" s="317" t="e">
        <f>F36*General!$D$15</f>
        <v>#N/A</v>
      </c>
      <c r="H36" s="317" t="e">
        <f>IF(C36="",H35,LOOKUP(C36,'PSS-A8 Calculations'!$B$10:$B$57,'PSS-A8 Calculations'!$AC$10:$AC$57)/1000)</f>
        <v>#DIV/0!</v>
      </c>
      <c r="I36" s="110" t="str">
        <f>IF(OR(ISERROR(VLOOKUP(C36,General!$A$51:$B$58,2,FALSE)),C36=""),"",VLOOKUP(C36,General!$A$51:$B$58,2,FALSE))</f>
        <v/>
      </c>
      <c r="J36" s="330" t="str">
        <f>IF(I36="","",SUMIF(General!$A$51:$A$58,C36,General!$E$51:$E$58)/1000)</f>
        <v/>
      </c>
      <c r="K36" s="330">
        <f t="shared" si="2"/>
        <v>0</v>
      </c>
      <c r="L36" s="317" t="str">
        <f t="shared" si="0"/>
        <v/>
      </c>
      <c r="M36" s="86"/>
    </row>
    <row r="37" spans="2:13" x14ac:dyDescent="0.2">
      <c r="B37" s="46"/>
      <c r="C37" s="316" t="str">
        <f>IF(C36&gt;General!$D$18,"",C36+1)</f>
        <v/>
      </c>
      <c r="D37" s="318">
        <f>IF(C37="",D36,VLOOKUP(C37,'PSS-A8 Calculations'!$B$10:$AB$57,2))</f>
        <v>1</v>
      </c>
      <c r="E37" s="588"/>
      <c r="F37" s="317">
        <f t="shared" si="1"/>
        <v>0</v>
      </c>
      <c r="G37" s="317" t="e">
        <f>F37*General!$D$15</f>
        <v>#N/A</v>
      </c>
      <c r="H37" s="317" t="e">
        <f>IF(C37="",H36,LOOKUP(C37,'PSS-A8 Calculations'!$B$10:$B$57,'PSS-A8 Calculations'!$AC$10:$AC$57)/1000)</f>
        <v>#DIV/0!</v>
      </c>
      <c r="I37" s="110" t="str">
        <f>IF(OR(ISERROR(VLOOKUP(C37,General!$A$51:$B$58,2,FALSE)),C37=""),"",VLOOKUP(C37,General!$A$51:$B$58,2,FALSE))</f>
        <v/>
      </c>
      <c r="J37" s="330" t="str">
        <f>IF(I37="","",SUMIF(General!$A$51:$A$58,C37,General!$E$51:$E$58)/1000)</f>
        <v/>
      </c>
      <c r="K37" s="330">
        <f t="shared" si="2"/>
        <v>0</v>
      </c>
      <c r="L37" s="317" t="str">
        <f t="shared" si="0"/>
        <v/>
      </c>
      <c r="M37" s="86"/>
    </row>
    <row r="38" spans="2:13" x14ac:dyDescent="0.2">
      <c r="B38" s="46"/>
      <c r="C38" s="316" t="str">
        <f>IF(C37&gt;General!$D$18,"",C37+1)</f>
        <v/>
      </c>
      <c r="D38" s="318">
        <f>IF(C38="",D37,VLOOKUP(C38,'PSS-A8 Calculations'!$B$10:$AB$57,2))</f>
        <v>1</v>
      </c>
      <c r="E38" s="588"/>
      <c r="F38" s="317">
        <f t="shared" si="1"/>
        <v>0</v>
      </c>
      <c r="G38" s="317" t="e">
        <f>F38*General!$D$15</f>
        <v>#N/A</v>
      </c>
      <c r="H38" s="317" t="e">
        <f>IF(C38="",H37,LOOKUP(C38,'PSS-A8 Calculations'!$B$10:$B$57,'PSS-A8 Calculations'!$AC$10:$AC$57)/1000)</f>
        <v>#DIV/0!</v>
      </c>
      <c r="I38" s="110" t="str">
        <f>IF(OR(ISERROR(VLOOKUP(C38,General!$A$51:$B$58,2,FALSE)),C38=""),"",VLOOKUP(C38,General!$A$51:$B$58,2,FALSE))</f>
        <v/>
      </c>
      <c r="J38" s="330" t="str">
        <f>IF(I38="","",SUMIF(General!$A$51:$A$58,C38,General!$E$51:$E$58)/1000)</f>
        <v/>
      </c>
      <c r="K38" s="330">
        <f t="shared" si="2"/>
        <v>0</v>
      </c>
      <c r="L38" s="317" t="str">
        <f t="shared" si="0"/>
        <v/>
      </c>
      <c r="M38" s="86"/>
    </row>
    <row r="39" spans="2:13" x14ac:dyDescent="0.2">
      <c r="B39" s="46"/>
      <c r="C39" s="316" t="str">
        <f>IF(C38&gt;General!$D$18,"",C38+1)</f>
        <v/>
      </c>
      <c r="D39" s="318">
        <f>IF(C39="",D38,VLOOKUP(C39,'PSS-A8 Calculations'!$B$10:$AB$57,2))</f>
        <v>1</v>
      </c>
      <c r="E39" s="588"/>
      <c r="F39" s="317">
        <f t="shared" si="1"/>
        <v>0</v>
      </c>
      <c r="G39" s="317" t="e">
        <f>F39*General!$D$15</f>
        <v>#N/A</v>
      </c>
      <c r="H39" s="317" t="e">
        <f>IF(C39="",H38,LOOKUP(C39,'PSS-A8 Calculations'!$B$10:$B$57,'PSS-A8 Calculations'!$AC$10:$AC$57)/1000)</f>
        <v>#DIV/0!</v>
      </c>
      <c r="I39" s="110" t="str">
        <f>IF(OR(ISERROR(VLOOKUP(C39,General!$A$51:$B$58,2,FALSE)),C39=""),"",VLOOKUP(C39,General!$A$51:$B$58,2,FALSE))</f>
        <v/>
      </c>
      <c r="J39" s="330" t="str">
        <f>IF(I39="","",SUMIF(General!$A$51:$A$58,C39,General!$E$51:$E$58)/1000)</f>
        <v/>
      </c>
      <c r="K39" s="330">
        <f t="shared" si="2"/>
        <v>0</v>
      </c>
      <c r="L39" s="317" t="str">
        <f t="shared" si="0"/>
        <v/>
      </c>
      <c r="M39" s="86"/>
    </row>
    <row r="40" spans="2:13" x14ac:dyDescent="0.2">
      <c r="B40" s="46"/>
      <c r="C40" s="316" t="str">
        <f>IF(C39&gt;General!$D$18,"",C39+1)</f>
        <v/>
      </c>
      <c r="D40" s="318">
        <f>IF(C40="",D39,VLOOKUP(C40,'PSS-A8 Calculations'!$B$10:$AB$57,2))</f>
        <v>1</v>
      </c>
      <c r="E40" s="588"/>
      <c r="F40" s="317">
        <f t="shared" si="1"/>
        <v>0</v>
      </c>
      <c r="G40" s="317" t="e">
        <f>F40*General!$D$15</f>
        <v>#N/A</v>
      </c>
      <c r="H40" s="317" t="e">
        <f>IF(C40="",H39,LOOKUP(C40,'PSS-A8 Calculations'!$B$10:$B$57,'PSS-A8 Calculations'!$AC$10:$AC$57)/1000)</f>
        <v>#DIV/0!</v>
      </c>
      <c r="I40" s="110" t="str">
        <f>IF(OR(ISERROR(VLOOKUP(C40,General!$A$51:$B$58,2,FALSE)),C40=""),"",VLOOKUP(C40,General!$A$51:$B$58,2,FALSE))</f>
        <v/>
      </c>
      <c r="J40" s="330" t="str">
        <f>IF(I40="","",SUMIF(General!$A$51:$A$58,C40,General!$E$51:$E$58)/1000)</f>
        <v/>
      </c>
      <c r="K40" s="330">
        <f t="shared" si="2"/>
        <v>0</v>
      </c>
      <c r="L40" s="317" t="str">
        <f t="shared" si="0"/>
        <v/>
      </c>
      <c r="M40" s="86"/>
    </row>
    <row r="41" spans="2:13" x14ac:dyDescent="0.2">
      <c r="B41" s="46"/>
      <c r="C41" s="316" t="str">
        <f>IF(C40&gt;General!$D$18,"",C40+1)</f>
        <v/>
      </c>
      <c r="D41" s="318">
        <f>IF(C41="",D40,VLOOKUP(C41,'PSS-A8 Calculations'!$B$10:$AB$57,2))</f>
        <v>1</v>
      </c>
      <c r="E41" s="588"/>
      <c r="F41" s="317">
        <f t="shared" si="1"/>
        <v>0</v>
      </c>
      <c r="G41" s="317" t="e">
        <f>F41*General!$D$15</f>
        <v>#N/A</v>
      </c>
      <c r="H41" s="317" t="e">
        <f>IF(C41="",H40,LOOKUP(C41,'PSS-A8 Calculations'!$B$10:$B$57,'PSS-A8 Calculations'!$AC$10:$AC$57)/1000)</f>
        <v>#DIV/0!</v>
      </c>
      <c r="I41" s="110" t="str">
        <f>IF(OR(ISERROR(VLOOKUP(C41,General!$A$51:$B$58,2,FALSE)),C41=""),"",VLOOKUP(C41,General!$A$51:$B$58,2,FALSE))</f>
        <v/>
      </c>
      <c r="J41" s="330" t="str">
        <f>IF(I41="","",SUMIF(General!$A$51:$A$58,C41,General!$E$51:$E$58)/1000)</f>
        <v/>
      </c>
      <c r="K41" s="330">
        <f t="shared" si="2"/>
        <v>0</v>
      </c>
      <c r="L41" s="317" t="str">
        <f t="shared" si="0"/>
        <v/>
      </c>
      <c r="M41" s="86"/>
    </row>
    <row r="42" spans="2:13" x14ac:dyDescent="0.2">
      <c r="B42" s="46"/>
      <c r="C42" s="316" t="str">
        <f>IF(C41&gt;General!$D$18,"",C41+1)</f>
        <v/>
      </c>
      <c r="D42" s="318">
        <f>IF(C42="",D41,VLOOKUP(C42,'PSS-A8 Calculations'!$B$10:$AB$57,2))</f>
        <v>1</v>
      </c>
      <c r="E42" s="588"/>
      <c r="F42" s="317">
        <f t="shared" si="1"/>
        <v>0</v>
      </c>
      <c r="G42" s="317" t="e">
        <f>F42*General!$D$15</f>
        <v>#N/A</v>
      </c>
      <c r="H42" s="317" t="e">
        <f>IF(C42="",H41,LOOKUP(C42,'PSS-A8 Calculations'!$B$10:$B$57,'PSS-A8 Calculations'!$AC$10:$AC$57)/1000)</f>
        <v>#DIV/0!</v>
      </c>
      <c r="I42" s="110" t="str">
        <f>IF(OR(ISERROR(VLOOKUP(C42,General!$A$51:$B$58,2,FALSE)),C42=""),"",VLOOKUP(C42,General!$A$51:$B$58,2,FALSE))</f>
        <v/>
      </c>
      <c r="J42" s="330" t="str">
        <f>IF(I42="","",SUMIF(General!$A$51:$A$58,C42,General!$E$51:$E$58)/1000)</f>
        <v/>
      </c>
      <c r="K42" s="330">
        <f t="shared" si="2"/>
        <v>0</v>
      </c>
      <c r="L42" s="317" t="str">
        <f t="shared" si="0"/>
        <v/>
      </c>
      <c r="M42" s="86"/>
    </row>
    <row r="43" spans="2:13" x14ac:dyDescent="0.2">
      <c r="B43" s="46"/>
      <c r="C43" s="316" t="str">
        <f>IF(C42&gt;General!$D$18,"",C42+1)</f>
        <v/>
      </c>
      <c r="D43" s="318">
        <f>IF(C43="",D42,VLOOKUP(C43,'PSS-A8 Calculations'!$B$10:$AB$57,2))</f>
        <v>1</v>
      </c>
      <c r="E43" s="588"/>
      <c r="F43" s="317">
        <f t="shared" si="1"/>
        <v>0</v>
      </c>
      <c r="G43" s="317" t="e">
        <f>F43*General!$D$15</f>
        <v>#N/A</v>
      </c>
      <c r="H43" s="317" t="e">
        <f>IF(C43="",H42,LOOKUP(C43,'PSS-A8 Calculations'!$B$10:$B$57,'PSS-A8 Calculations'!$AC$10:$AC$57)/1000)</f>
        <v>#DIV/0!</v>
      </c>
      <c r="I43" s="110" t="str">
        <f>IF(OR(ISERROR(VLOOKUP(C43,General!$A$51:$B$58,2,FALSE)),C43=""),"",VLOOKUP(C43,General!$A$51:$B$58,2,FALSE))</f>
        <v/>
      </c>
      <c r="J43" s="330" t="str">
        <f>IF(I43="","",SUMIF(General!$A$51:$A$58,C43,General!$E$51:$E$58)/1000)</f>
        <v/>
      </c>
      <c r="K43" s="330">
        <f t="shared" si="2"/>
        <v>0</v>
      </c>
      <c r="L43" s="317" t="str">
        <f t="shared" si="0"/>
        <v/>
      </c>
      <c r="M43" s="86"/>
    </row>
    <row r="44" spans="2:13" x14ac:dyDescent="0.2">
      <c r="B44" s="46"/>
      <c r="C44" s="316" t="str">
        <f>IF(C43&gt;General!$D$18,"",C43+1)</f>
        <v/>
      </c>
      <c r="D44" s="318">
        <f>IF(C44="",D43,VLOOKUP(C44,'PSS-A8 Calculations'!$B$10:$AB$57,2))</f>
        <v>1</v>
      </c>
      <c r="E44" s="588"/>
      <c r="F44" s="317">
        <f t="shared" si="1"/>
        <v>0</v>
      </c>
      <c r="G44" s="317" t="e">
        <f>F44*General!$D$15</f>
        <v>#N/A</v>
      </c>
      <c r="H44" s="317" t="e">
        <f>IF(C44="",H43,LOOKUP(C44,'PSS-A8 Calculations'!$B$10:$B$57,'PSS-A8 Calculations'!$AC$10:$AC$57)/1000)</f>
        <v>#DIV/0!</v>
      </c>
      <c r="I44" s="110" t="str">
        <f>IF(OR(ISERROR(VLOOKUP(C44,General!$A$51:$B$58,2,FALSE)),C44=""),"",VLOOKUP(C44,General!$A$51:$B$58,2,FALSE))</f>
        <v/>
      </c>
      <c r="J44" s="330" t="str">
        <f>IF(I44="","",SUMIF(General!$A$51:$A$58,C44,General!$E$51:$E$58)/1000)</f>
        <v/>
      </c>
      <c r="K44" s="330">
        <f t="shared" si="2"/>
        <v>0</v>
      </c>
      <c r="L44" s="317" t="str">
        <f t="shared" si="0"/>
        <v/>
      </c>
      <c r="M44" s="86"/>
    </row>
    <row r="45" spans="2:13" x14ac:dyDescent="0.2">
      <c r="B45" s="46"/>
      <c r="C45" s="316" t="str">
        <f>IF(C44&gt;General!$D$18,"",C44+1)</f>
        <v/>
      </c>
      <c r="D45" s="318">
        <f>IF(C45="",D44,VLOOKUP(C45,'PSS-A8 Calculations'!$B$10:$AB$57,2))</f>
        <v>1</v>
      </c>
      <c r="E45" s="588"/>
      <c r="F45" s="317">
        <f t="shared" si="1"/>
        <v>0</v>
      </c>
      <c r="G45" s="317" t="e">
        <f>F45*General!$D$15</f>
        <v>#N/A</v>
      </c>
      <c r="H45" s="317" t="e">
        <f>IF(C45="",H44,LOOKUP(C45,'PSS-A8 Calculations'!$B$10:$B$57,'PSS-A8 Calculations'!$AC$10:$AC$57)/1000)</f>
        <v>#DIV/0!</v>
      </c>
      <c r="I45" s="110" t="str">
        <f>IF(OR(ISERROR(VLOOKUP(C45,General!$A$51:$B$58,2,FALSE)),C45=""),"",VLOOKUP(C45,General!$A$51:$B$58,2,FALSE))</f>
        <v/>
      </c>
      <c r="J45" s="330" t="str">
        <f>IF(I45="","",SUMIF(General!$A$51:$A$58,C45,General!$E$51:$E$58)/1000)</f>
        <v/>
      </c>
      <c r="K45" s="330">
        <f t="shared" si="2"/>
        <v>0</v>
      </c>
      <c r="L45" s="317" t="str">
        <f t="shared" si="0"/>
        <v/>
      </c>
      <c r="M45" s="86"/>
    </row>
    <row r="46" spans="2:13" x14ac:dyDescent="0.2">
      <c r="B46" s="46"/>
      <c r="C46" s="316" t="str">
        <f>IF(C45&gt;General!$D$18,"",C45+1)</f>
        <v/>
      </c>
      <c r="D46" s="318">
        <f>IF(C46="",D45,VLOOKUP(C46,'PSS-A8 Calculations'!$B$10:$AB$57,2))</f>
        <v>1</v>
      </c>
      <c r="E46" s="588"/>
      <c r="F46" s="317">
        <f t="shared" si="1"/>
        <v>0</v>
      </c>
      <c r="G46" s="317" t="e">
        <f>F46*General!$D$15</f>
        <v>#N/A</v>
      </c>
      <c r="H46" s="317" t="e">
        <f>IF(C46="",H45,LOOKUP(C46,'PSS-A8 Calculations'!$B$10:$B$57,'PSS-A8 Calculations'!$AC$10:$AC$57)/1000)</f>
        <v>#DIV/0!</v>
      </c>
      <c r="I46" s="110" t="str">
        <f>IF(OR(ISERROR(VLOOKUP(C46,General!$A$51:$B$58,2,FALSE)),C46=""),"",VLOOKUP(C46,General!$A$51:$B$58,2,FALSE))</f>
        <v/>
      </c>
      <c r="J46" s="330" t="str">
        <f>IF(I46="","",SUMIF(General!$A$51:$A$58,C46,General!$E$51:$E$58)/1000)</f>
        <v/>
      </c>
      <c r="K46" s="330">
        <f t="shared" si="2"/>
        <v>0</v>
      </c>
      <c r="L46" s="317" t="str">
        <f t="shared" si="0"/>
        <v/>
      </c>
      <c r="M46" s="86"/>
    </row>
    <row r="47" spans="2:13" x14ac:dyDescent="0.2">
      <c r="B47" s="46"/>
      <c r="C47" s="316" t="str">
        <f>IF(C46&gt;General!$D$18,"",C46+1)</f>
        <v/>
      </c>
      <c r="D47" s="318">
        <f>IF(C47="",D46,VLOOKUP(C47,'PSS-A8 Calculations'!$B$10:$AB$57,2))</f>
        <v>1</v>
      </c>
      <c r="E47" s="588"/>
      <c r="F47" s="317">
        <f t="shared" si="1"/>
        <v>0</v>
      </c>
      <c r="G47" s="317" t="e">
        <f>F47*General!$D$15</f>
        <v>#N/A</v>
      </c>
      <c r="H47" s="317" t="e">
        <f>IF(C47="",H46,LOOKUP(C47,'PSS-A8 Calculations'!$B$10:$B$57,'PSS-A8 Calculations'!$AC$10:$AC$57)/1000)</f>
        <v>#DIV/0!</v>
      </c>
      <c r="I47" s="110" t="str">
        <f>IF(OR(ISERROR(VLOOKUP(C47,General!$A$51:$B$58,2,FALSE)),C47=""),"",VLOOKUP(C47,General!$A$51:$B$58,2,FALSE))</f>
        <v/>
      </c>
      <c r="J47" s="330" t="str">
        <f>IF(I47="","",SUMIF(General!$A$51:$A$58,C47,General!$E$51:$E$58)/1000)</f>
        <v/>
      </c>
      <c r="K47" s="330">
        <f t="shared" si="2"/>
        <v>0</v>
      </c>
      <c r="L47" s="317" t="str">
        <f t="shared" si="0"/>
        <v/>
      </c>
      <c r="M47" s="86"/>
    </row>
    <row r="48" spans="2:13" x14ac:dyDescent="0.2">
      <c r="B48" s="46"/>
      <c r="C48" s="316" t="str">
        <f>IF(C47&gt;General!$D$18,"",C47+1)</f>
        <v/>
      </c>
      <c r="D48" s="318">
        <f>IF(C48="",D47,VLOOKUP(C48,'PSS-A8 Calculations'!$B$10:$AB$57,2))</f>
        <v>1</v>
      </c>
      <c r="E48" s="588"/>
      <c r="F48" s="317">
        <f t="shared" si="1"/>
        <v>0</v>
      </c>
      <c r="G48" s="317" t="e">
        <f>F48*General!$D$15</f>
        <v>#N/A</v>
      </c>
      <c r="H48" s="317" t="e">
        <f>IF(C48="",H47,LOOKUP(C48,'PSS-A8 Calculations'!$B$10:$B$57,'PSS-A8 Calculations'!$AC$10:$AC$57)/1000)</f>
        <v>#DIV/0!</v>
      </c>
      <c r="I48" s="110" t="str">
        <f>IF(OR(ISERROR(VLOOKUP(C48,General!$A$51:$B$58,2,FALSE)),C48=""),"",VLOOKUP(C48,General!$A$51:$B$58,2,FALSE))</f>
        <v/>
      </c>
      <c r="J48" s="330" t="str">
        <f>IF(I48="","",SUMIF(General!$A$51:$A$58,C48,General!$E$51:$E$58)/1000)</f>
        <v/>
      </c>
      <c r="K48" s="330">
        <f t="shared" si="2"/>
        <v>0</v>
      </c>
      <c r="L48" s="317" t="str">
        <f t="shared" si="0"/>
        <v/>
      </c>
      <c r="M48" s="86"/>
    </row>
    <row r="49" spans="2:13" x14ac:dyDescent="0.2">
      <c r="B49" s="46"/>
      <c r="C49" s="316" t="str">
        <f>IF(C48&gt;General!$D$18,"",C48+1)</f>
        <v/>
      </c>
      <c r="D49" s="318">
        <f>IF(C49="",D48,VLOOKUP(C49,'PSS-A8 Calculations'!$B$10:$AB$57,2))</f>
        <v>1</v>
      </c>
      <c r="E49" s="588"/>
      <c r="F49" s="317">
        <f t="shared" si="1"/>
        <v>0</v>
      </c>
      <c r="G49" s="317" t="e">
        <f>F49*General!$D$15</f>
        <v>#N/A</v>
      </c>
      <c r="H49" s="317" t="e">
        <f>IF(C49="",H48,LOOKUP(C49,'PSS-A8 Calculations'!$B$10:$B$57,'PSS-A8 Calculations'!$AC$10:$AC$57)/1000)</f>
        <v>#DIV/0!</v>
      </c>
      <c r="I49" s="110" t="str">
        <f>IF(OR(ISERROR(VLOOKUP(C49,General!$A$51:$B$58,2,FALSE)),C49=""),"",VLOOKUP(C49,General!$A$51:$B$58,2,FALSE))</f>
        <v/>
      </c>
      <c r="J49" s="330" t="str">
        <f>IF(I49="","",SUMIF(General!$A$51:$A$58,C49,General!$E$51:$E$58)/1000)</f>
        <v/>
      </c>
      <c r="K49" s="330">
        <f t="shared" si="2"/>
        <v>0</v>
      </c>
      <c r="L49" s="317" t="str">
        <f t="shared" si="0"/>
        <v/>
      </c>
      <c r="M49" s="86"/>
    </row>
    <row r="50" spans="2:13" x14ac:dyDescent="0.2">
      <c r="B50" s="46"/>
      <c r="C50" s="316" t="str">
        <f>IF(C49&gt;General!$D$18,"",C49+1)</f>
        <v/>
      </c>
      <c r="D50" s="318">
        <f>IF(C50="",D49,VLOOKUP(C50,'PSS-A8 Calculations'!$B$10:$AB$57,2))</f>
        <v>1</v>
      </c>
      <c r="E50" s="588"/>
      <c r="F50" s="317">
        <f t="shared" si="1"/>
        <v>0</v>
      </c>
      <c r="G50" s="317" t="e">
        <f>F50*General!$D$15</f>
        <v>#N/A</v>
      </c>
      <c r="H50" s="317" t="e">
        <f>IF(C50="",H49,LOOKUP(C50,'PSS-A8 Calculations'!$B$10:$B$57,'PSS-A8 Calculations'!$AC$10:$AC$57)/1000)</f>
        <v>#DIV/0!</v>
      </c>
      <c r="I50" s="110" t="str">
        <f>IF(OR(ISERROR(VLOOKUP(C50,General!$A$51:$B$58,2,FALSE)),C50=""),"",VLOOKUP(C50,General!$A$51:$B$58,2,FALSE))</f>
        <v/>
      </c>
      <c r="J50" s="330" t="str">
        <f>IF(I50="","",SUMIF(General!$A$51:$A$58,C50,General!$E$51:$E$58)/1000)</f>
        <v/>
      </c>
      <c r="K50" s="330">
        <f t="shared" si="2"/>
        <v>0</v>
      </c>
      <c r="L50" s="317" t="str">
        <f t="shared" si="0"/>
        <v/>
      </c>
      <c r="M50" s="86"/>
    </row>
    <row r="51" spans="2:13" x14ac:dyDescent="0.2">
      <c r="B51" s="46"/>
      <c r="C51" s="316" t="str">
        <f>IF(C50&gt;General!$D$18,"",C50+1)</f>
        <v/>
      </c>
      <c r="D51" s="318">
        <f>IF(C51="",D50,VLOOKUP(C51,'PSS-A8 Calculations'!$B$10:$AB$57,2))</f>
        <v>1</v>
      </c>
      <c r="E51" s="588"/>
      <c r="F51" s="317">
        <f t="shared" si="1"/>
        <v>0</v>
      </c>
      <c r="G51" s="317" t="e">
        <f>F51*General!$D$15</f>
        <v>#N/A</v>
      </c>
      <c r="H51" s="317" t="e">
        <f>IF(C51="",H50,LOOKUP(C51,'PSS-A8 Calculations'!$B$10:$B$57,'PSS-A8 Calculations'!$AC$10:$AC$57)/1000)</f>
        <v>#DIV/0!</v>
      </c>
      <c r="I51" s="110" t="str">
        <f>IF(OR(ISERROR(VLOOKUP(C51,General!$A$51:$B$58,2,FALSE)),C51=""),"",VLOOKUP(C51,General!$A$51:$B$58,2,FALSE))</f>
        <v/>
      </c>
      <c r="J51" s="330" t="str">
        <f>IF(I51="","",SUMIF(General!$A$51:$A$58,C51,General!$E$51:$E$58)/1000)</f>
        <v/>
      </c>
      <c r="K51" s="330">
        <f t="shared" si="2"/>
        <v>0</v>
      </c>
      <c r="L51" s="317" t="str">
        <f t="shared" si="0"/>
        <v/>
      </c>
      <c r="M51" s="86"/>
    </row>
    <row r="52" spans="2:13" x14ac:dyDescent="0.2">
      <c r="B52" s="46"/>
      <c r="C52" s="316" t="str">
        <f>IF(C51&gt;General!$D$18,"",C51+1)</f>
        <v/>
      </c>
      <c r="D52" s="318">
        <f>IF(C52="",D51,VLOOKUP(C52,'PSS-A8 Calculations'!$B$10:$AB$57,2))</f>
        <v>1</v>
      </c>
      <c r="E52" s="588"/>
      <c r="F52" s="317">
        <f t="shared" si="1"/>
        <v>0</v>
      </c>
      <c r="G52" s="317" t="e">
        <f>F52*General!$D$15</f>
        <v>#N/A</v>
      </c>
      <c r="H52" s="317" t="e">
        <f>IF(C52="",H51,LOOKUP(C52,'PSS-A8 Calculations'!$B$10:$B$57,'PSS-A8 Calculations'!$AC$10:$AC$57)/1000)</f>
        <v>#DIV/0!</v>
      </c>
      <c r="I52" s="110" t="str">
        <f>IF(OR(ISERROR(VLOOKUP(C52,General!$A$51:$B$58,2,FALSE)),C52=""),"",VLOOKUP(C52,General!$A$51:$B$58,2,FALSE))</f>
        <v/>
      </c>
      <c r="J52" s="330" t="str">
        <f>IF(I52="","",SUMIF(General!$A$51:$A$58,C52,General!$E$51:$E$58)/1000)</f>
        <v/>
      </c>
      <c r="K52" s="330">
        <f t="shared" si="2"/>
        <v>0</v>
      </c>
      <c r="L52" s="317" t="str">
        <f t="shared" si="0"/>
        <v/>
      </c>
      <c r="M52" s="86"/>
    </row>
    <row r="53" spans="2:13" x14ac:dyDescent="0.2">
      <c r="B53" s="46"/>
      <c r="C53" s="316" t="str">
        <f>IF(C52&gt;General!$D$18,"",C52+1)</f>
        <v/>
      </c>
      <c r="D53" s="318">
        <f>IF(C53="",D52,VLOOKUP(C53,'PSS-A8 Calculations'!$B$10:$AB$57,2))</f>
        <v>1</v>
      </c>
      <c r="E53" s="588"/>
      <c r="F53" s="317">
        <f t="shared" si="1"/>
        <v>0</v>
      </c>
      <c r="G53" s="317" t="e">
        <f>F53*General!$D$15</f>
        <v>#N/A</v>
      </c>
      <c r="H53" s="317" t="e">
        <f>IF(C53="",H52,LOOKUP(C53,'PSS-A8 Calculations'!$B$10:$B$57,'PSS-A8 Calculations'!$AC$10:$AC$57)/1000)</f>
        <v>#DIV/0!</v>
      </c>
      <c r="I53" s="110" t="str">
        <f>IF(OR(ISERROR(VLOOKUP(C53,General!$A$51:$B$58,2,FALSE)),C53=""),"",VLOOKUP(C53,General!$A$51:$B$58,2,FALSE))</f>
        <v/>
      </c>
      <c r="J53" s="330" t="str">
        <f>IF(I53="","",SUMIF(General!$A$51:$A$58,C53,General!$E$51:$E$58)/1000)</f>
        <v/>
      </c>
      <c r="K53" s="330">
        <f t="shared" si="2"/>
        <v>0</v>
      </c>
      <c r="L53" s="317" t="str">
        <f t="shared" si="0"/>
        <v/>
      </c>
      <c r="M53" s="86"/>
    </row>
    <row r="54" spans="2:13" x14ac:dyDescent="0.2">
      <c r="B54" s="46"/>
      <c r="C54" s="316" t="str">
        <f>IF(C53&gt;General!$D$18,"",C53+1)</f>
        <v/>
      </c>
      <c r="D54" s="318">
        <f>IF(C54="",D53,VLOOKUP(C54,'PSS-A8 Calculations'!$B$10:$AB$57,2))</f>
        <v>1</v>
      </c>
      <c r="E54" s="588"/>
      <c r="F54" s="317">
        <f t="shared" si="1"/>
        <v>0</v>
      </c>
      <c r="G54" s="317" t="e">
        <f>F54*General!$D$15</f>
        <v>#N/A</v>
      </c>
      <c r="H54" s="317" t="e">
        <f>IF(C54="",H53,LOOKUP(C54,'PSS-A8 Calculations'!$B$10:$B$57,'PSS-A8 Calculations'!$AC$10:$AC$57)/1000)</f>
        <v>#DIV/0!</v>
      </c>
      <c r="I54" s="110" t="str">
        <f>IF(OR(ISERROR(VLOOKUP(C54,General!$A$51:$B$58,2,FALSE)),C54=""),"",VLOOKUP(C54,General!$A$51:$B$58,2,FALSE))</f>
        <v/>
      </c>
      <c r="J54" s="330" t="str">
        <f>IF(I54="","",SUMIF(General!$A$51:$A$58,C54,General!$E$51:$E$58)/1000)</f>
        <v/>
      </c>
      <c r="K54" s="330">
        <f t="shared" si="2"/>
        <v>0</v>
      </c>
      <c r="L54" s="317" t="str">
        <f t="shared" si="0"/>
        <v/>
      </c>
      <c r="M54" s="86"/>
    </row>
    <row r="55" spans="2:13" ht="13.5" thickBot="1" x14ac:dyDescent="0.25">
      <c r="B55" s="53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89"/>
    </row>
  </sheetData>
  <sheetProtection sheet="1" objects="1" scenarios="1"/>
  <mergeCells count="22">
    <mergeCell ref="E13:G13"/>
    <mergeCell ref="E12:H12"/>
    <mergeCell ref="L12:L14"/>
    <mergeCell ref="I12:K13"/>
    <mergeCell ref="H13:H14"/>
    <mergeCell ref="K4:L4"/>
    <mergeCell ref="K5:L5"/>
    <mergeCell ref="K6:L6"/>
    <mergeCell ref="K7:L7"/>
    <mergeCell ref="K8:L8"/>
    <mergeCell ref="F9:G9"/>
    <mergeCell ref="C9:E9"/>
    <mergeCell ref="C4:E4"/>
    <mergeCell ref="C5:E5"/>
    <mergeCell ref="C6:E6"/>
    <mergeCell ref="C7:E7"/>
    <mergeCell ref="C8:E8"/>
    <mergeCell ref="F4:G4"/>
    <mergeCell ref="F5:G5"/>
    <mergeCell ref="F6:G6"/>
    <mergeCell ref="F7:G7"/>
    <mergeCell ref="F8:G8"/>
  </mergeCells>
  <phoneticPr fontId="4" type="noConversion"/>
  <dataValidations disablePrompts="1" count="1">
    <dataValidation type="list" allowBlank="1" showInputMessage="1" showErrorMessage="1" sqref="F9">
      <formula1>"month, quarter, year"</formula1>
    </dataValidation>
  </dataValidations>
  <printOptions horizontalCentered="1" verticalCentered="1"/>
  <pageMargins left="0.25" right="0.25" top="0.75000000000000011" bottom="0.75000000000000011" header="0.30000000000000004" footer="0.30000000000000004"/>
  <pageSetup paperSize="9" scale="79" orientation="portrait"/>
  <headerFooter alignWithMargins="0"/>
  <ignoredErrors>
    <ignoredError sqref="F7" emptyCellReference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8</vt:i4>
      </vt:variant>
    </vt:vector>
  </HeadingPairs>
  <TitlesOfParts>
    <vt:vector size="20" baseType="lpstr">
      <vt:lpstr>Instructions</vt:lpstr>
      <vt:lpstr>General</vt:lpstr>
      <vt:lpstr>PSS-A1</vt:lpstr>
      <vt:lpstr>PSS-A2</vt:lpstr>
      <vt:lpstr>Exhibit A</vt:lpstr>
      <vt:lpstr>Exhibit B</vt:lpstr>
      <vt:lpstr>PSS-A8 Page 1</vt:lpstr>
      <vt:lpstr>PSS-A8 Page 2</vt:lpstr>
      <vt:lpstr>PSS-A15.1</vt:lpstr>
      <vt:lpstr>PSS-A20 Export Template</vt:lpstr>
      <vt:lpstr>PSS-A8 Calculations</vt:lpstr>
      <vt:lpstr>References</vt:lpstr>
      <vt:lpstr>'Exhibit A'!Print_Area</vt:lpstr>
      <vt:lpstr>'Exhibit B'!Print_Area</vt:lpstr>
      <vt:lpstr>'PSS-A1'!Print_Area</vt:lpstr>
      <vt:lpstr>'PSS-A15.1'!Print_Area</vt:lpstr>
      <vt:lpstr>'PSS-A2'!Print_Area</vt:lpstr>
      <vt:lpstr>'PSS-A20 Export Template'!Print_Area</vt:lpstr>
      <vt:lpstr>'PSS-A8 Page 1'!Print_Area</vt:lpstr>
      <vt:lpstr>'PSS-A8 Page 2'!Print_Area</vt:lpstr>
    </vt:vector>
  </TitlesOfParts>
  <Manager>Telecom Technologies &amp; Products Division</Manager>
  <Company>European Space Agency</Company>
  <LinksUpToDate>false</LinksUpToDate>
  <SharedDoc>false</SharedDoc>
  <HyperlinkBase>http://artes.esa.int/documents</HyperlinkBase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ARTES 3-4 &amp; 5.2 PSS Tool</dc:title>
  <dc:creator>Nicolas Girault</dc:creator>
  <cp:lastModifiedBy>Markus Zuban</cp:lastModifiedBy>
  <cp:lastPrinted>2015-07-08T11:43:48Z</cp:lastPrinted>
  <dcterms:created xsi:type="dcterms:W3CDTF">2011-08-03T07:32:55Z</dcterms:created>
  <dcterms:modified xsi:type="dcterms:W3CDTF">2017-01-13T15:20:03Z</dcterms:modified>
</cp:coreProperties>
</file>